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0"/>
  </bookViews>
  <sheets>
    <sheet name="IS-Sept" sheetId="1" r:id="rId1"/>
    <sheet name="CIS-Sept06" sheetId="2" r:id="rId2"/>
    <sheet name="CBS-Sept06" sheetId="3" r:id="rId3"/>
    <sheet name="CF-Sept06" sheetId="4" r:id="rId4"/>
    <sheet name="Equity-Sept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'CBS-Sept06'!$B$1:$K$74</definedName>
    <definedName name="_xlnm.Print_Area" localSheetId="3">'CF-Sept06'!$A$1:$Y$73</definedName>
    <definedName name="_xlnm.Print_Area" localSheetId="1">'CIS-Sept06'!$A$1:$G$59</definedName>
    <definedName name="_xlnm.Print_Area" localSheetId="4">'Equity-Sept'!$A$1:$I$66</definedName>
    <definedName name="_xlnm.Print_Titles" localSheetId="3">'CF-Sept06'!$1:$12</definedName>
  </definedNames>
  <calcPr fullCalcOnLoad="1"/>
</workbook>
</file>

<file path=xl/sharedStrings.xml><?xml version="1.0" encoding="utf-8"?>
<sst xmlns="http://schemas.openxmlformats.org/spreadsheetml/2006/main" count="396" uniqueCount="202">
  <si>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</si>
  <si>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</si>
  <si>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</si>
  <si>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</si>
  <si>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</si>
  <si>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</si>
  <si>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</si>
  <si>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</si>
  <si>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</si>
  <si>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</si>
  <si>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</si>
  <si>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</si>
  <si>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</si>
  <si>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RM'000</t>
  </si>
  <si>
    <t>Revenue</t>
  </si>
  <si>
    <t>Operating Expenses</t>
  </si>
  <si>
    <t>Other Operating Income</t>
  </si>
  <si>
    <t xml:space="preserve"> </t>
  </si>
  <si>
    <t>Profit before taxation</t>
  </si>
  <si>
    <t>Taxation</t>
  </si>
  <si>
    <t>Dividend per share (sen)</t>
  </si>
  <si>
    <t xml:space="preserve">RUBY QUEST BERHAD  </t>
  </si>
  <si>
    <t>(Company No.412406-T)</t>
  </si>
  <si>
    <t>(The figures have not been audited)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</si>
  <si>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</si>
  <si>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</si>
  <si>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</si>
  <si>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</si>
  <si>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</si>
  <si>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</si>
  <si>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</si>
  <si>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</si>
  <si>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</si>
  <si>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</si>
  <si>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</si>
  <si>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</si>
  <si>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</si>
  <si>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</si>
  <si>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</si>
  <si>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</si>
  <si>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</si>
  <si>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</si>
  <si>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</si>
  <si>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</si>
  <si>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</si>
  <si>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</si>
  <si>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</si>
  <si>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</si>
  <si>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subsidiaries</t>
  </si>
  <si>
    <t>Amount due to related companies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</si>
  <si>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</si>
  <si>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</si>
  <si>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</si>
  <si>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</si>
  <si>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</si>
  <si>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</si>
  <si>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</si>
  <si>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</si>
  <si>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</si>
  <si>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</si>
  <si>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</si>
  <si>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</si>
  <si>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</si>
  <si>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</si>
  <si>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</si>
  <si>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</si>
  <si>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</si>
  <si>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</si>
  <si>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</si>
  <si>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</si>
  <si>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</si>
  <si>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</si>
  <si>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</si>
  <si>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</si>
  <si>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</si>
  <si>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</si>
  <si>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</si>
  <si>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</si>
  <si>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</si>
  <si>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Amount due to director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</si>
  <si>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</si>
  <si>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</si>
  <si>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</si>
  <si>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</si>
  <si>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</si>
  <si>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</si>
  <si>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</si>
  <si>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</si>
  <si>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Additional investments in subsidiaries</t>
  </si>
  <si>
    <t>Financing actitivites</t>
  </si>
  <si>
    <t>Repayment of hire purchase liabilities</t>
  </si>
  <si>
    <t>Repayment of term loan</t>
  </si>
  <si>
    <t>Net drawdown of bankers acceptances</t>
  </si>
  <si>
    <t>Listing expenses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</si>
  <si>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</si>
  <si>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</si>
  <si>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</si>
  <si>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</si>
  <si>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</si>
  <si>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</si>
  <si>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</si>
  <si>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</si>
  <si>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</si>
  <si>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</si>
  <si>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</si>
  <si>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</si>
  <si>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</si>
  <si>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</si>
  <si>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</si>
  <si>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</si>
  <si>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</si>
  <si>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</si>
  <si>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</si>
  <si>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</si>
  <si>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</si>
  <si>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</si>
  <si>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</si>
  <si>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</si>
  <si>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</si>
  <si>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30.06.2005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</si>
  <si>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</si>
  <si>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</si>
  <si>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</si>
  <si>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</si>
  <si>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</si>
  <si>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30.09.2005</t>
  </si>
  <si>
    <t>Share of profit/(loss) of associate</t>
  </si>
  <si>
    <t>Fixed Assets Written Off</t>
  </si>
  <si>
    <t>Provision for bad debts</t>
  </si>
  <si>
    <t>Net assets per share of RM0.10 each (sen)</t>
  </si>
  <si>
    <t>31.03.2006</t>
  </si>
  <si>
    <t>Audited</t>
  </si>
  <si>
    <t>Borrowings (secured)</t>
  </si>
  <si>
    <t>Balance as at 1 January 2006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</si>
  <si>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</si>
  <si>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</si>
  <si>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</si>
  <si>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</si>
  <si>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</si>
  <si>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</si>
  <si>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</si>
  <si>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</si>
  <si>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</si>
  <si>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>Balance as at 1 January 2005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</si>
  <si>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</si>
  <si>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</si>
  <si>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</si>
  <si>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</si>
  <si>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31.12.2005</t>
  </si>
  <si>
    <t>Year End</t>
  </si>
  <si>
    <t xml:space="preserve">Financial </t>
  </si>
  <si>
    <t>The Condensed Consolidated Cash Flow Statement should be read in conjunction with</t>
  </si>
  <si>
    <t>Finance Costs</t>
  </si>
  <si>
    <t>statements of QUEST for the financial year ended 31 December 2005 and the accompanying explanatory notes attached to the interim</t>
  </si>
  <si>
    <t>financial statements.</t>
  </si>
  <si>
    <t xml:space="preserve">statements of QUEST for the financial year ended 31 December 2005 and the accompanying explanatory </t>
  </si>
  <si>
    <t>notes attached to the interim financial statements.</t>
  </si>
  <si>
    <t>the audited financial statements for the financial year ended 31 December 2005 and</t>
  </si>
  <si>
    <t>the accompanying explanatory notes attached to the interim financial statements.</t>
  </si>
  <si>
    <t xml:space="preserve">audited financial statements of QUEST for the financial year ended 31 December 2005 and the </t>
  </si>
  <si>
    <t>accompanying explanatory notes attached to the interim financial statements.</t>
  </si>
  <si>
    <t>to equity holders of the parent</t>
  </si>
  <si>
    <t>statements of QUEST for the financial year ended 31 December 2005 and the accompanying explanatory</t>
  </si>
  <si>
    <t>Less:</t>
  </si>
  <si>
    <t>Bank Overdrafts</t>
  </si>
  <si>
    <t>Profit for the period-attributable</t>
  </si>
  <si>
    <t>Operating profit before working capital changes</t>
  </si>
  <si>
    <t>Addition of FDs pledged to financial institution</t>
  </si>
  <si>
    <t>Net cash flows from / (used in) investing activities</t>
  </si>
  <si>
    <t>Proceeds from disposal of property, plant &amp; equipment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</si>
  <si>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</si>
  <si>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</si>
  <si>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</si>
  <si>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</si>
  <si>
    <t>Unaudited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</si>
  <si>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</si>
  <si>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</si>
  <si>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</si>
  <si>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</si>
  <si>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</si>
  <si>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Profit/(loss) before tax</t>
  </si>
  <si>
    <t>Profit/(loss) for the period</t>
  </si>
  <si>
    <t>Profit/(loss) attributable to ordinary</t>
  </si>
  <si>
    <t>equity holders of the parent</t>
  </si>
  <si>
    <t>Basic earnings/(loss) per share (sen)</t>
  </si>
  <si>
    <t>30.09.2006</t>
  </si>
  <si>
    <t>As At 30 September 2006</t>
  </si>
  <si>
    <t>FOR THE THIRD QUARTER ENDED 30 SEPTEMBER 2006</t>
  </si>
  <si>
    <t>Balance as at 30 September 2006</t>
  </si>
  <si>
    <t>Balance as at 30 September 2005</t>
  </si>
  <si>
    <t>Denotes - loss of RM 442</t>
  </si>
  <si>
    <t>For the Nine-Month Period Ended 30 September 2005</t>
  </si>
  <si>
    <t>For the Nine-Month Period Ended 30 September 2006</t>
  </si>
  <si>
    <t>30.06.2006</t>
  </si>
  <si>
    <t>Goodwill on consolidation</t>
  </si>
  <si>
    <t>Research &amp; Development expenditure</t>
  </si>
  <si>
    <t>Research &amp; Development Expenditure</t>
  </si>
  <si>
    <t>**</t>
  </si>
  <si>
    <t>* Denotes  (RM310)</t>
  </si>
  <si>
    <t>**  Denotes (RM442)</t>
  </si>
  <si>
    <t>CONDENSED CONSOLIDATED BALANCE SHEET  AS AT 30 SEPTEMBER 2006</t>
  </si>
  <si>
    <t>CONDENSED CONSOLIDATED CASH FLOW STATEMENT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</si>
</sst>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15" applyNumberFormat="1" applyFont="1" applyFill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15" applyNumberFormat="1" applyFont="1" applyFill="1" applyAlignment="1">
      <alignment/>
    </xf>
    <xf numFmtId="170" fontId="0" fillId="0" borderId="6" xfId="15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6" fillId="0" borderId="0" xfId="0" applyNumberFormat="1" applyFont="1" applyFill="1" applyAlignment="1">
      <alignment/>
    </xf>
    <xf numFmtId="43" fontId="0" fillId="0" borderId="0" xfId="15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0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0" fontId="1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8" fontId="0" fillId="0" borderId="0" xfId="0" applyNumberFormat="1" applyFill="1" applyAlignment="1">
      <alignment horizontal="right"/>
    </xf>
    <xf numFmtId="41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1" fontId="0" fillId="0" borderId="6" xfId="15" applyNumberFormat="1" applyFill="1" applyBorder="1" applyAlignment="1">
      <alignment/>
    </xf>
    <xf numFmtId="43" fontId="12" fillId="0" borderId="0" xfId="15" applyFont="1" applyFill="1" applyAlignment="1">
      <alignment horizontal="right"/>
    </xf>
    <xf numFmtId="41" fontId="0" fillId="0" borderId="0" xfId="15" applyNumberFormat="1" applyFont="1" applyFill="1" applyAlignment="1" quotePrefix="1">
      <alignment horizontal="right"/>
    </xf>
    <xf numFmtId="41" fontId="0" fillId="0" borderId="0" xfId="15" applyNumberFormat="1" applyFont="1" applyFill="1" applyAlignment="1">
      <alignment horizontal="right"/>
    </xf>
    <xf numFmtId="38" fontId="0" fillId="0" borderId="6" xfId="0" applyNumberFormat="1" applyFill="1" applyBorder="1" applyAlignment="1">
      <alignment horizontal="right"/>
    </xf>
    <xf numFmtId="39" fontId="0" fillId="0" borderId="0" xfId="15" applyNumberFormat="1" applyFill="1" applyAlignment="1">
      <alignment/>
    </xf>
    <xf numFmtId="41" fontId="0" fillId="0" borderId="0" xfId="15" applyNumberForma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3" fontId="0" fillId="0" borderId="0" xfId="15" applyFont="1" applyFill="1" applyAlignment="1">
      <alignment horizontal="right"/>
    </xf>
    <xf numFmtId="170" fontId="0" fillId="0" borderId="3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/>
    </xf>
    <xf numFmtId="170" fontId="0" fillId="0" borderId="7" xfId="15" applyNumberFormat="1" applyFont="1" applyFill="1" applyBorder="1" applyAlignment="1">
      <alignment horizontal="center"/>
    </xf>
    <xf numFmtId="170" fontId="0" fillId="0" borderId="5" xfId="15" applyNumberFormat="1" applyFont="1" applyFill="1" applyBorder="1" applyAlignment="1">
      <alignment horizontal="center"/>
    </xf>
    <xf numFmtId="170" fontId="0" fillId="0" borderId="8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170" fontId="13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 quotePrefix="1">
      <alignment horizontal="center"/>
    </xf>
    <xf numFmtId="170" fontId="0" fillId="0" borderId="9" xfId="15" applyNumberFormat="1" applyFont="1" applyFill="1" applyBorder="1" applyAlignment="1">
      <alignment/>
    </xf>
    <xf numFmtId="170" fontId="0" fillId="0" borderId="6" xfId="15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5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3" fontId="0" fillId="0" borderId="0" xfId="15" applyFont="1" applyFill="1" applyAlignment="1">
      <alignment/>
    </xf>
    <xf numFmtId="41" fontId="0" fillId="0" borderId="0" xfId="15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15" applyFont="1" applyFill="1" applyAlignment="1">
      <alignment horizontal="right"/>
    </xf>
    <xf numFmtId="41" fontId="0" fillId="0" borderId="6" xfId="15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9" fontId="0" fillId="0" borderId="0" xfId="15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5" fillId="0" borderId="0" xfId="0" applyFont="1" applyFill="1" applyAlignment="1" quotePrefix="1">
      <alignment horizontal="right"/>
    </xf>
    <xf numFmtId="0" fontId="18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8">
      <selection activeCell="K9" sqref="K9"/>
    </sheetView>
  </sheetViews>
  <sheetFormatPr defaultColWidth="9.140625" defaultRowHeight="12.75"/>
  <cols>
    <col min="1" max="1" width="30.140625" style="32" customWidth="1"/>
    <col min="2" max="2" width="2.421875" style="32" customWidth="1"/>
    <col min="3" max="3" width="13.7109375" style="32" customWidth="1"/>
    <col min="4" max="4" width="2.28125" style="32" customWidth="1"/>
    <col min="5" max="5" width="13.7109375" style="32" customWidth="1"/>
    <col min="6" max="6" width="2.421875" style="32" customWidth="1"/>
    <col min="7" max="7" width="13.7109375" style="32" customWidth="1"/>
    <col min="8" max="8" width="2.140625" style="32" customWidth="1"/>
    <col min="9" max="9" width="13.7109375" style="32" customWidth="1"/>
    <col min="10" max="16384" width="9.140625" style="32" customWidth="1"/>
  </cols>
  <sheetData>
    <row r="1" spans="1:9" ht="15.7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9" ht="12.7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.75">
      <c r="A3" s="123" t="s">
        <v>1</v>
      </c>
      <c r="B3" s="123"/>
      <c r="C3" s="123"/>
      <c r="D3" s="123"/>
      <c r="E3" s="123"/>
      <c r="F3" s="123"/>
      <c r="G3" s="123"/>
      <c r="H3" s="123"/>
      <c r="I3" s="123"/>
    </row>
    <row r="4" spans="1:9" ht="1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6" spans="1:9" ht="12.75">
      <c r="A6" s="119" t="s">
        <v>102</v>
      </c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2" t="s">
        <v>186</v>
      </c>
      <c r="B7" s="119"/>
      <c r="C7" s="119"/>
      <c r="D7" s="119"/>
      <c r="E7" s="119"/>
      <c r="F7" s="119"/>
      <c r="G7" s="119"/>
      <c r="H7" s="119"/>
      <c r="I7" s="119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10" spans="3:10" ht="12.75">
      <c r="C10" s="119" t="s">
        <v>3</v>
      </c>
      <c r="D10" s="119"/>
      <c r="E10" s="119"/>
      <c r="F10" s="33"/>
      <c r="G10" s="119" t="s">
        <v>4</v>
      </c>
      <c r="H10" s="119"/>
      <c r="I10" s="119"/>
      <c r="J10" s="39"/>
    </row>
    <row r="11" spans="3:9" s="40" customFormat="1" ht="12">
      <c r="C11" s="41" t="s">
        <v>5</v>
      </c>
      <c r="D11" s="41"/>
      <c r="E11" s="41" t="s">
        <v>6</v>
      </c>
      <c r="F11" s="41"/>
      <c r="G11" s="41" t="s">
        <v>5</v>
      </c>
      <c r="H11" s="41"/>
      <c r="I11" s="41" t="s">
        <v>6</v>
      </c>
    </row>
    <row r="12" spans="3:9" s="40" customFormat="1" ht="12">
      <c r="C12" s="41" t="s">
        <v>7</v>
      </c>
      <c r="D12" s="41"/>
      <c r="E12" s="41" t="s">
        <v>8</v>
      </c>
      <c r="F12" s="41"/>
      <c r="G12" s="41" t="s">
        <v>7</v>
      </c>
      <c r="H12" s="41"/>
      <c r="I12" s="41" t="s">
        <v>8</v>
      </c>
    </row>
    <row r="13" spans="3:9" s="40" customFormat="1" ht="12">
      <c r="C13" s="41" t="s">
        <v>9</v>
      </c>
      <c r="D13" s="41"/>
      <c r="E13" s="41" t="s">
        <v>9</v>
      </c>
      <c r="F13" s="41"/>
      <c r="G13" s="41" t="s">
        <v>10</v>
      </c>
      <c r="H13" s="41"/>
      <c r="I13" s="41" t="s">
        <v>11</v>
      </c>
    </row>
    <row r="14" spans="3:9" s="40" customFormat="1" ht="12">
      <c r="C14" s="114" t="s">
        <v>185</v>
      </c>
      <c r="D14" s="41"/>
      <c r="E14" s="114" t="s">
        <v>125</v>
      </c>
      <c r="F14" s="41"/>
      <c r="G14" s="114" t="s">
        <v>185</v>
      </c>
      <c r="H14" s="41"/>
      <c r="I14" s="114" t="s">
        <v>125</v>
      </c>
    </row>
    <row r="15" spans="3:9" s="40" customFormat="1" ht="12">
      <c r="C15" s="41" t="s">
        <v>13</v>
      </c>
      <c r="D15" s="41"/>
      <c r="E15" s="41" t="s">
        <v>13</v>
      </c>
      <c r="F15" s="41"/>
      <c r="G15" s="41" t="s">
        <v>13</v>
      </c>
      <c r="H15" s="41"/>
      <c r="I15" s="41" t="s">
        <v>13</v>
      </c>
    </row>
    <row r="17" spans="1:9" ht="12.75">
      <c r="A17" s="32" t="s">
        <v>14</v>
      </c>
      <c r="C17" s="110">
        <f>'CIS-Sept06'!C16</f>
        <v>5976</v>
      </c>
      <c r="D17" s="43"/>
      <c r="E17" s="43">
        <f>'CIS-Sept06'!D16</f>
        <v>7177</v>
      </c>
      <c r="F17" s="42"/>
      <c r="G17" s="43">
        <f>'CIS-Sept06'!F16</f>
        <v>21404</v>
      </c>
      <c r="H17" s="43"/>
      <c r="I17" s="43">
        <f>'CIS-Sept06'!G16</f>
        <v>16172</v>
      </c>
    </row>
    <row r="18" spans="3:9" ht="12.75">
      <c r="C18" s="42"/>
      <c r="D18" s="42"/>
      <c r="E18" s="42"/>
      <c r="F18" s="42"/>
      <c r="G18" s="42"/>
      <c r="H18" s="42"/>
      <c r="I18" s="42"/>
    </row>
    <row r="19" spans="1:9" ht="12.75">
      <c r="A19" s="20" t="s">
        <v>180</v>
      </c>
      <c r="C19" s="43">
        <f>'CIS-Sept06'!C34</f>
        <v>409</v>
      </c>
      <c r="D19" s="42"/>
      <c r="E19" s="43">
        <f>'CIS-Sept06'!D34</f>
        <v>797</v>
      </c>
      <c r="F19" s="42"/>
      <c r="G19" s="43">
        <f>'CIS-Sept06'!F34</f>
        <v>1700</v>
      </c>
      <c r="H19" s="42"/>
      <c r="I19" s="43">
        <f>'CIS-Sept06'!G34</f>
        <v>1178</v>
      </c>
    </row>
    <row r="20" spans="1:9" ht="13.5" customHeight="1" hidden="1">
      <c r="A20" s="32" t="s">
        <v>19</v>
      </c>
      <c r="C20" s="43" t="e">
        <f>#REF!</f>
        <v>#REF!</v>
      </c>
      <c r="D20" s="42"/>
      <c r="E20" s="42" t="s">
        <v>24</v>
      </c>
      <c r="F20" s="42"/>
      <c r="G20" s="43" t="e">
        <f>#REF!</f>
        <v>#REF!</v>
      </c>
      <c r="H20" s="42"/>
      <c r="I20" s="42" t="s">
        <v>24</v>
      </c>
    </row>
    <row r="21" spans="3:9" ht="12" customHeight="1">
      <c r="C21" s="43"/>
      <c r="D21" s="42"/>
      <c r="E21" s="42"/>
      <c r="F21" s="42"/>
      <c r="G21" s="43"/>
      <c r="H21" s="42"/>
      <c r="I21" s="42"/>
    </row>
    <row r="22" spans="1:9" ht="12.75">
      <c r="A22" s="20" t="s">
        <v>181</v>
      </c>
      <c r="C22" s="43">
        <f>'CIS-Sept06'!C39</f>
        <v>288</v>
      </c>
      <c r="D22" s="42"/>
      <c r="E22" s="43">
        <f>'CIS-Sept06'!D39</f>
        <v>518</v>
      </c>
      <c r="F22" s="42"/>
      <c r="G22" s="43">
        <f>'CIS-Sept06'!F39</f>
        <v>1273</v>
      </c>
      <c r="H22" s="43"/>
      <c r="I22" s="43">
        <f>'CIS-Sept06'!G39</f>
        <v>750</v>
      </c>
    </row>
    <row r="23" spans="1:9" ht="12.75">
      <c r="A23" s="20"/>
      <c r="C23" s="43"/>
      <c r="D23" s="42"/>
      <c r="E23" s="43"/>
      <c r="F23" s="42"/>
      <c r="G23" s="43"/>
      <c r="H23" s="43"/>
      <c r="I23" s="43"/>
    </row>
    <row r="24" spans="1:9" ht="12.75">
      <c r="A24" s="32" t="s">
        <v>182</v>
      </c>
      <c r="C24" s="43"/>
      <c r="D24" s="51"/>
      <c r="E24" s="42"/>
      <c r="F24" s="42"/>
      <c r="G24" s="43"/>
      <c r="H24" s="51"/>
      <c r="I24" s="42"/>
    </row>
    <row r="25" spans="1:9" ht="12.75">
      <c r="A25" s="32" t="s">
        <v>183</v>
      </c>
      <c r="C25" s="43">
        <f>C22</f>
        <v>288</v>
      </c>
      <c r="D25" s="42"/>
      <c r="E25" s="43">
        <f>E22</f>
        <v>518</v>
      </c>
      <c r="F25" s="42"/>
      <c r="G25" s="43">
        <f>G22</f>
        <v>1273</v>
      </c>
      <c r="H25" s="42"/>
      <c r="I25" s="43">
        <f>I22</f>
        <v>750</v>
      </c>
    </row>
    <row r="26" spans="3:9" ht="12.75">
      <c r="C26" s="43"/>
      <c r="D26" s="42"/>
      <c r="E26" s="43"/>
      <c r="F26" s="42"/>
      <c r="G26" s="43"/>
      <c r="H26" s="42"/>
      <c r="I26" s="43"/>
    </row>
    <row r="27" spans="1:9" ht="12.75">
      <c r="A27" s="32" t="s">
        <v>184</v>
      </c>
      <c r="C27" s="111">
        <f>'CIS-Sept06'!C45</f>
        <v>0.29393753827311697</v>
      </c>
      <c r="D27" s="112"/>
      <c r="E27" s="111">
        <f>'CIS-Sept06'!D45</f>
        <v>0.5286793223106757</v>
      </c>
      <c r="F27" s="42"/>
      <c r="G27" s="113">
        <f>'CIS-Sept06'!F45</f>
        <v>1.2992447438252703</v>
      </c>
      <c r="H27" s="113"/>
      <c r="I27" s="113">
        <f>'CIS-Sept06'!G45</f>
        <v>0.9030813134414623</v>
      </c>
    </row>
    <row r="28" spans="3:9" ht="12.75">
      <c r="C28" s="42"/>
      <c r="D28" s="42"/>
      <c r="E28" s="42"/>
      <c r="F28" s="42"/>
      <c r="G28" s="42"/>
      <c r="H28" s="42"/>
      <c r="I28" s="42"/>
    </row>
    <row r="29" spans="1:9" ht="12.75">
      <c r="A29" s="32" t="s">
        <v>175</v>
      </c>
      <c r="C29" s="42"/>
      <c r="D29" s="42"/>
      <c r="E29" s="42"/>
      <c r="F29" s="42"/>
      <c r="G29" s="42"/>
      <c r="H29" s="42"/>
      <c r="I29" s="42"/>
    </row>
    <row r="30" spans="1:9" ht="12.75">
      <c r="A30" s="32" t="s">
        <v>176</v>
      </c>
      <c r="C30" s="43" t="s">
        <v>24</v>
      </c>
      <c r="D30" s="43"/>
      <c r="E30" s="42" t="s">
        <v>24</v>
      </c>
      <c r="F30" s="42"/>
      <c r="G30" s="43" t="s">
        <v>24</v>
      </c>
      <c r="H30" s="43"/>
      <c r="I30" s="42" t="s">
        <v>24</v>
      </c>
    </row>
    <row r="34" spans="7:9" s="33" customFormat="1" ht="12.75">
      <c r="G34" s="38" t="s">
        <v>103</v>
      </c>
      <c r="H34" s="38"/>
      <c r="I34" s="38" t="s">
        <v>104</v>
      </c>
    </row>
    <row r="35" spans="7:9" s="33" customFormat="1" ht="12.75">
      <c r="G35" s="38" t="s">
        <v>33</v>
      </c>
      <c r="H35" s="38"/>
      <c r="I35" s="38" t="s">
        <v>150</v>
      </c>
    </row>
    <row r="36" spans="7:9" s="33" customFormat="1" ht="12.75">
      <c r="G36" s="38"/>
      <c r="H36" s="38"/>
      <c r="I36" s="38" t="s">
        <v>149</v>
      </c>
    </row>
    <row r="37" spans="7:9" s="33" customFormat="1" ht="12.75">
      <c r="G37" s="38"/>
      <c r="H37" s="38"/>
      <c r="I37" s="38"/>
    </row>
    <row r="38" spans="1:9" ht="12.75">
      <c r="A38" s="32" t="s">
        <v>177</v>
      </c>
      <c r="I38" s="38"/>
    </row>
    <row r="39" ht="12.75">
      <c r="A39" s="32" t="s">
        <v>178</v>
      </c>
    </row>
    <row r="40" spans="1:9" ht="12.75">
      <c r="A40" s="32" t="s">
        <v>179</v>
      </c>
      <c r="G40" s="25">
        <f>'CBS-Sept06'!I68/100</f>
        <v>0.22167789344764238</v>
      </c>
      <c r="H40" s="15"/>
      <c r="I40" s="34">
        <f>'CBS-Sept06'!K68/100</f>
        <v>0.20868544600938968</v>
      </c>
    </row>
    <row r="41" spans="7:9" ht="12.75">
      <c r="G41" s="44"/>
      <c r="H41" s="15"/>
      <c r="I41" s="44"/>
    </row>
    <row r="42" spans="7:9" ht="12.75">
      <c r="G42" s="44"/>
      <c r="H42" s="15"/>
      <c r="I42" s="44"/>
    </row>
    <row r="44" ht="12.75">
      <c r="A44" s="32" t="s">
        <v>136</v>
      </c>
    </row>
    <row r="45" ht="12.75">
      <c r="A45" s="20" t="s">
        <v>162</v>
      </c>
    </row>
    <row r="46" ht="12.75">
      <c r="A46" s="32" t="s">
        <v>156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1"/>
  <sheetViews>
    <sheetView zoomScale="75" zoomScaleNormal="75" workbookViewId="0" topLeftCell="A1">
      <pane xSplit="1" ySplit="14" topLeftCell="B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4" sqref="A54"/>
    </sheetView>
  </sheetViews>
  <sheetFormatPr defaultColWidth="9.140625" defaultRowHeight="12.75"/>
  <cols>
    <col min="1" max="1" width="35.7109375" style="32" customWidth="1"/>
    <col min="2" max="2" width="11.28125" style="32" customWidth="1"/>
    <col min="3" max="3" width="13.7109375" style="32" customWidth="1"/>
    <col min="4" max="4" width="15.57421875" style="32" customWidth="1"/>
    <col min="5" max="5" width="5.00390625" style="32" customWidth="1"/>
    <col min="6" max="6" width="13.7109375" style="32" customWidth="1"/>
    <col min="7" max="8" width="15.421875" style="32" customWidth="1"/>
    <col min="9" max="9" width="12.8515625" style="32" hidden="1" customWidth="1"/>
    <col min="10" max="10" width="11.421875" style="32" hidden="1" customWidth="1"/>
    <col min="11" max="11" width="15.00390625" style="32" hidden="1" customWidth="1"/>
    <col min="12" max="12" width="19.00390625" style="32" hidden="1" customWidth="1"/>
    <col min="13" max="14" width="0" style="32" hidden="1" customWidth="1"/>
    <col min="15" max="15" width="14.7109375" style="32" hidden="1" customWidth="1"/>
    <col min="16" max="16" width="6.7109375" style="32" hidden="1" customWidth="1"/>
    <col min="17" max="22" width="0" style="32" hidden="1" customWidth="1"/>
    <col min="23" max="23" width="11.57421875" style="32" hidden="1" customWidth="1"/>
    <col min="24" max="26" width="0" style="32" hidden="1" customWidth="1"/>
    <col min="29" max="16384" width="9.140625" style="32" customWidth="1"/>
  </cols>
  <sheetData>
    <row r="1" spans="1:10" ht="15.75">
      <c r="A1" s="120" t="s">
        <v>21</v>
      </c>
      <c r="B1" s="120"/>
      <c r="C1" s="120"/>
      <c r="D1" s="120"/>
      <c r="E1" s="120"/>
      <c r="F1" s="120"/>
      <c r="G1" s="120"/>
      <c r="H1" s="35"/>
      <c r="I1" s="35"/>
      <c r="J1" s="35"/>
    </row>
    <row r="2" spans="1:10" ht="12.75">
      <c r="A2" s="123" t="s">
        <v>22</v>
      </c>
      <c r="B2" s="123"/>
      <c r="C2" s="123"/>
      <c r="D2" s="123"/>
      <c r="E2" s="123"/>
      <c r="F2" s="123"/>
      <c r="G2" s="123"/>
      <c r="H2" s="36"/>
      <c r="I2" s="36"/>
      <c r="J2" s="36"/>
    </row>
    <row r="3" spans="1:10" ht="15">
      <c r="A3" s="121" t="s">
        <v>2</v>
      </c>
      <c r="B3" s="121"/>
      <c r="C3" s="121"/>
      <c r="D3" s="121"/>
      <c r="E3" s="121"/>
      <c r="F3" s="121"/>
      <c r="G3" s="121"/>
      <c r="H3" s="37"/>
      <c r="I3" s="37"/>
      <c r="J3" s="37"/>
    </row>
    <row r="4" spans="1:10" ht="12.75">
      <c r="A4" s="119" t="s">
        <v>124</v>
      </c>
      <c r="B4" s="119"/>
      <c r="C4" s="119"/>
      <c r="D4" s="119"/>
      <c r="E4" s="119"/>
      <c r="F4" s="119"/>
      <c r="G4" s="119"/>
      <c r="H4" s="38"/>
      <c r="I4" s="38"/>
      <c r="J4" s="38"/>
    </row>
    <row r="5" spans="1:10" ht="12.75">
      <c r="A5" s="122" t="s">
        <v>187</v>
      </c>
      <c r="B5" s="122"/>
      <c r="C5" s="119"/>
      <c r="D5" s="119"/>
      <c r="E5" s="119"/>
      <c r="F5" s="119"/>
      <c r="G5" s="119"/>
      <c r="H5" s="38"/>
      <c r="I5" s="38"/>
      <c r="J5" s="38"/>
    </row>
    <row r="6" spans="1:10" ht="12.75">
      <c r="A6" s="124" t="s">
        <v>23</v>
      </c>
      <c r="B6" s="124"/>
      <c r="C6" s="124"/>
      <c r="D6" s="124"/>
      <c r="E6" s="124"/>
      <c r="F6" s="124"/>
      <c r="G6" s="124"/>
      <c r="H6" s="45"/>
      <c r="I6" s="45"/>
      <c r="J6" s="45"/>
    </row>
    <row r="7" spans="1:10" ht="12.75">
      <c r="A7" s="45"/>
      <c r="B7" s="45"/>
      <c r="C7" s="45"/>
      <c r="D7" s="45"/>
      <c r="E7" s="45"/>
      <c r="F7" s="45"/>
      <c r="G7" s="45"/>
      <c r="H7" s="45"/>
      <c r="I7" s="45"/>
      <c r="J7" s="45"/>
    </row>
    <row r="9" spans="3:24" ht="12.75">
      <c r="C9" s="119" t="s">
        <v>3</v>
      </c>
      <c r="D9" s="119"/>
      <c r="E9" s="33"/>
      <c r="F9" s="119" t="s">
        <v>4</v>
      </c>
      <c r="G9" s="119"/>
      <c r="H9" s="38"/>
      <c r="I9" s="117" t="s">
        <v>3</v>
      </c>
      <c r="J9" s="117" t="s">
        <v>4</v>
      </c>
      <c r="K9" s="119" t="s">
        <v>4</v>
      </c>
      <c r="L9" s="119"/>
      <c r="M9" s="39"/>
      <c r="O9" s="38" t="s">
        <v>3</v>
      </c>
      <c r="Q9" s="38" t="s">
        <v>3</v>
      </c>
      <c r="R9" s="33"/>
      <c r="S9" s="38" t="s">
        <v>4</v>
      </c>
      <c r="V9" s="38" t="s">
        <v>3</v>
      </c>
      <c r="W9" s="33"/>
      <c r="X9" s="38" t="s">
        <v>4</v>
      </c>
    </row>
    <row r="10" spans="3:24" s="40" customFormat="1" ht="12">
      <c r="C10" s="41" t="s">
        <v>5</v>
      </c>
      <c r="D10" s="41" t="s">
        <v>6</v>
      </c>
      <c r="E10" s="41"/>
      <c r="F10" s="41" t="s">
        <v>5</v>
      </c>
      <c r="G10" s="41" t="s">
        <v>6</v>
      </c>
      <c r="H10" s="41"/>
      <c r="I10" s="41" t="s">
        <v>5</v>
      </c>
      <c r="J10" s="41" t="s">
        <v>5</v>
      </c>
      <c r="K10" s="41" t="s">
        <v>5</v>
      </c>
      <c r="L10" s="41" t="s">
        <v>6</v>
      </c>
      <c r="O10" s="41" t="s">
        <v>5</v>
      </c>
      <c r="Q10" s="41" t="s">
        <v>5</v>
      </c>
      <c r="R10" s="41"/>
      <c r="S10" s="41" t="s">
        <v>5</v>
      </c>
      <c r="V10" s="41" t="s">
        <v>5</v>
      </c>
      <c r="W10" s="41"/>
      <c r="X10" s="41" t="s">
        <v>5</v>
      </c>
    </row>
    <row r="11" spans="3:24" s="40" customFormat="1" ht="12">
      <c r="C11" s="41" t="s">
        <v>7</v>
      </c>
      <c r="D11" s="41" t="s">
        <v>8</v>
      </c>
      <c r="E11" s="41"/>
      <c r="F11" s="41" t="s">
        <v>7</v>
      </c>
      <c r="G11" s="41" t="s">
        <v>8</v>
      </c>
      <c r="H11" s="41"/>
      <c r="I11" s="41" t="s">
        <v>7</v>
      </c>
      <c r="J11" s="41" t="s">
        <v>7</v>
      </c>
      <c r="K11" s="41" t="s">
        <v>7</v>
      </c>
      <c r="L11" s="41" t="s">
        <v>8</v>
      </c>
      <c r="O11" s="41" t="s">
        <v>7</v>
      </c>
      <c r="Q11" s="41" t="s">
        <v>7</v>
      </c>
      <c r="R11" s="41"/>
      <c r="S11" s="41" t="s">
        <v>7</v>
      </c>
      <c r="V11" s="41" t="s">
        <v>7</v>
      </c>
      <c r="W11" s="41"/>
      <c r="X11" s="41" t="s">
        <v>7</v>
      </c>
    </row>
    <row r="12" spans="3:24" s="40" customFormat="1" ht="12">
      <c r="C12" s="41" t="s">
        <v>9</v>
      </c>
      <c r="D12" s="41" t="s">
        <v>9</v>
      </c>
      <c r="E12" s="41"/>
      <c r="F12" s="41" t="s">
        <v>10</v>
      </c>
      <c r="G12" s="41" t="s">
        <v>11</v>
      </c>
      <c r="H12" s="41"/>
      <c r="I12" s="41" t="s">
        <v>9</v>
      </c>
      <c r="J12" s="41" t="s">
        <v>10</v>
      </c>
      <c r="K12" s="41" t="s">
        <v>10</v>
      </c>
      <c r="L12" s="41" t="s">
        <v>11</v>
      </c>
      <c r="O12" s="41" t="s">
        <v>9</v>
      </c>
      <c r="Q12" s="41" t="s">
        <v>9</v>
      </c>
      <c r="R12" s="41"/>
      <c r="S12" s="41" t="s">
        <v>10</v>
      </c>
      <c r="V12" s="41" t="s">
        <v>9</v>
      </c>
      <c r="W12" s="41"/>
      <c r="X12" s="41" t="s">
        <v>10</v>
      </c>
    </row>
    <row r="13" spans="3:24" s="40" customFormat="1" ht="12">
      <c r="C13" s="114" t="s">
        <v>185</v>
      </c>
      <c r="D13" s="114" t="s">
        <v>125</v>
      </c>
      <c r="E13" s="41"/>
      <c r="F13" s="114" t="s">
        <v>185</v>
      </c>
      <c r="G13" s="114" t="s">
        <v>125</v>
      </c>
      <c r="H13" s="114"/>
      <c r="I13" s="114" t="s">
        <v>193</v>
      </c>
      <c r="J13" s="114" t="s">
        <v>193</v>
      </c>
      <c r="K13" s="41" t="s">
        <v>130</v>
      </c>
      <c r="L13" s="41" t="s">
        <v>12</v>
      </c>
      <c r="O13" s="41" t="s">
        <v>12</v>
      </c>
      <c r="Q13" s="41" t="s">
        <v>119</v>
      </c>
      <c r="R13" s="41"/>
      <c r="S13" s="41" t="s">
        <v>119</v>
      </c>
      <c r="V13" s="41" t="s">
        <v>125</v>
      </c>
      <c r="W13" s="41"/>
      <c r="X13" s="41" t="s">
        <v>125</v>
      </c>
    </row>
    <row r="14" spans="3:24" s="40" customFormat="1" ht="12">
      <c r="C14" s="41" t="s">
        <v>13</v>
      </c>
      <c r="D14" s="41" t="s">
        <v>13</v>
      </c>
      <c r="E14" s="41"/>
      <c r="F14" s="41" t="s">
        <v>13</v>
      </c>
      <c r="G14" s="41" t="s">
        <v>13</v>
      </c>
      <c r="H14" s="41"/>
      <c r="I14" s="41" t="s">
        <v>13</v>
      </c>
      <c r="J14" s="41" t="s">
        <v>13</v>
      </c>
      <c r="K14" s="41" t="s">
        <v>13</v>
      </c>
      <c r="L14" s="41" t="s">
        <v>13</v>
      </c>
      <c r="O14" s="41" t="s">
        <v>13</v>
      </c>
      <c r="Q14" s="41" t="s">
        <v>13</v>
      </c>
      <c r="R14" s="41"/>
      <c r="S14" s="41" t="s">
        <v>13</v>
      </c>
      <c r="V14" s="41" t="s">
        <v>13</v>
      </c>
      <c r="W14" s="41"/>
      <c r="X14" s="41" t="s">
        <v>13</v>
      </c>
    </row>
    <row r="15" spans="4:12" ht="12.75">
      <c r="D15" s="42"/>
      <c r="G15" s="42"/>
      <c r="H15" s="42"/>
      <c r="L15" s="42"/>
    </row>
    <row r="16" spans="1:24" ht="12.75">
      <c r="A16" s="32" t="s">
        <v>14</v>
      </c>
      <c r="C16" s="21">
        <f>F16-J16</f>
        <v>5976</v>
      </c>
      <c r="D16" s="99">
        <v>7177</v>
      </c>
      <c r="E16" s="100"/>
      <c r="F16" s="21">
        <v>21404</v>
      </c>
      <c r="G16" s="99">
        <v>16172</v>
      </c>
      <c r="H16" s="99"/>
      <c r="I16" s="21">
        <f>J16-K16</f>
        <v>8204</v>
      </c>
      <c r="J16" s="21">
        <v>15428</v>
      </c>
      <c r="K16" s="16">
        <v>7224</v>
      </c>
      <c r="L16" s="46">
        <v>5169</v>
      </c>
      <c r="O16" s="16">
        <v>5169</v>
      </c>
      <c r="Q16" s="16">
        <f>S16-O16</f>
        <v>3826</v>
      </c>
      <c r="S16" s="16">
        <v>8995</v>
      </c>
      <c r="V16" s="16">
        <f>X16-S16</f>
        <v>7177</v>
      </c>
      <c r="X16" s="16">
        <v>16172</v>
      </c>
    </row>
    <row r="17" spans="3:24" ht="12.75">
      <c r="C17" s="21"/>
      <c r="D17" s="99"/>
      <c r="E17" s="100"/>
      <c r="F17" s="21"/>
      <c r="G17" s="99"/>
      <c r="H17" s="99"/>
      <c r="I17" s="21"/>
      <c r="J17" s="21"/>
      <c r="K17" s="16"/>
      <c r="L17" s="48"/>
      <c r="O17" s="16"/>
      <c r="Q17" s="16"/>
      <c r="S17" s="16"/>
      <c r="V17" s="16">
        <f aca="true" t="shared" si="0" ref="V17:V26">X17-S17</f>
        <v>0</v>
      </c>
      <c r="X17" s="16"/>
    </row>
    <row r="18" spans="1:24" ht="12.75">
      <c r="A18" s="32" t="s">
        <v>15</v>
      </c>
      <c r="C18" s="21">
        <f>F18-J18</f>
        <v>-5445</v>
      </c>
      <c r="D18" s="99">
        <v>-6402</v>
      </c>
      <c r="E18" s="100"/>
      <c r="F18" s="21">
        <f>-19642+246+27</f>
        <v>-19369</v>
      </c>
      <c r="G18" s="99">
        <v>-14937</v>
      </c>
      <c r="H18" s="99"/>
      <c r="I18" s="21">
        <f>J18-K18</f>
        <v>-7400</v>
      </c>
      <c r="J18" s="21">
        <f>J34-J16-SUM(J20:J32)</f>
        <v>-13924</v>
      </c>
      <c r="K18" s="21">
        <f>617-K16-SUM(K20:K32)</f>
        <v>-6524</v>
      </c>
      <c r="L18" s="46">
        <v>-4741</v>
      </c>
      <c r="O18" s="16">
        <f>-4810+6+63</f>
        <v>-4741</v>
      </c>
      <c r="Q18" s="16">
        <f>S18-O18</f>
        <v>-3794</v>
      </c>
      <c r="S18" s="21">
        <f>-8767+232</f>
        <v>-8535</v>
      </c>
      <c r="V18" s="16">
        <f t="shared" si="0"/>
        <v>-6402</v>
      </c>
      <c r="X18" s="21">
        <f>-15165-X22-X24</f>
        <v>-14937</v>
      </c>
    </row>
    <row r="19" spans="3:24" ht="12.75">
      <c r="C19" s="21"/>
      <c r="D19" s="99"/>
      <c r="E19" s="100"/>
      <c r="F19" s="21"/>
      <c r="G19" s="99"/>
      <c r="H19" s="99"/>
      <c r="I19" s="21"/>
      <c r="J19" s="21"/>
      <c r="K19" s="16"/>
      <c r="L19" s="48"/>
      <c r="O19" s="16"/>
      <c r="Q19" s="16">
        <f>S19-O19</f>
        <v>0</v>
      </c>
      <c r="S19" s="16"/>
      <c r="V19" s="16">
        <f t="shared" si="0"/>
        <v>0</v>
      </c>
      <c r="X19" s="16"/>
    </row>
    <row r="20" spans="1:24" ht="12.75">
      <c r="A20" s="32" t="s">
        <v>16</v>
      </c>
      <c r="C20" s="21">
        <f>F20-J20</f>
        <v>84</v>
      </c>
      <c r="D20" s="99">
        <v>129</v>
      </c>
      <c r="E20" s="100"/>
      <c r="F20" s="21">
        <v>229</v>
      </c>
      <c r="G20" s="99">
        <v>264</v>
      </c>
      <c r="H20" s="99"/>
      <c r="I20" s="21">
        <f>J20-K20</f>
        <v>69</v>
      </c>
      <c r="J20" s="21">
        <v>145</v>
      </c>
      <c r="K20" s="16">
        <v>76</v>
      </c>
      <c r="L20" s="46">
        <v>94</v>
      </c>
      <c r="O20" s="16">
        <v>94</v>
      </c>
      <c r="Q20" s="16">
        <f>S20-O20</f>
        <v>41</v>
      </c>
      <c r="S20" s="16">
        <v>135</v>
      </c>
      <c r="V20" s="16">
        <f t="shared" si="0"/>
        <v>129</v>
      </c>
      <c r="X20" s="16">
        <v>264</v>
      </c>
    </row>
    <row r="21" spans="3:24" ht="12.75">
      <c r="C21" s="21"/>
      <c r="D21" s="99"/>
      <c r="E21" s="100"/>
      <c r="F21" s="21"/>
      <c r="G21" s="99"/>
      <c r="H21" s="99"/>
      <c r="I21" s="21"/>
      <c r="J21" s="21"/>
      <c r="K21" s="16"/>
      <c r="L21" s="48"/>
      <c r="O21" s="16"/>
      <c r="Q21" s="16"/>
      <c r="S21" s="16"/>
      <c r="V21" s="16">
        <f t="shared" si="0"/>
        <v>0</v>
      </c>
      <c r="X21" s="16"/>
    </row>
    <row r="22" spans="1:24" ht="12.75">
      <c r="A22" s="32" t="s">
        <v>25</v>
      </c>
      <c r="C22" s="21">
        <f>F22-J22</f>
        <v>-99</v>
      </c>
      <c r="D22" s="99">
        <v>-76</v>
      </c>
      <c r="E22" s="100"/>
      <c r="F22" s="21">
        <f>-246-27</f>
        <v>-273</v>
      </c>
      <c r="G22" s="99">
        <v>-211</v>
      </c>
      <c r="H22" s="99"/>
      <c r="I22" s="21">
        <f>J22-K22</f>
        <v>-94</v>
      </c>
      <c r="J22" s="21">
        <v>-174</v>
      </c>
      <c r="K22" s="16">
        <v>-80</v>
      </c>
      <c r="L22" s="46">
        <v>-63</v>
      </c>
      <c r="O22" s="16">
        <v>-63</v>
      </c>
      <c r="Q22" s="16">
        <f>S22-O22</f>
        <v>-72</v>
      </c>
      <c r="S22" s="16">
        <v>-135</v>
      </c>
      <c r="V22" s="16">
        <f t="shared" si="0"/>
        <v>-76</v>
      </c>
      <c r="X22" s="16">
        <f>-178-6-27</f>
        <v>-211</v>
      </c>
    </row>
    <row r="23" spans="3:24" ht="12.75">
      <c r="C23" s="21"/>
      <c r="D23" s="99"/>
      <c r="E23" s="100"/>
      <c r="F23" s="21"/>
      <c r="G23" s="99"/>
      <c r="H23" s="99"/>
      <c r="I23" s="21"/>
      <c r="J23" s="21"/>
      <c r="K23" s="16"/>
      <c r="L23" s="48"/>
      <c r="O23" s="16"/>
      <c r="Q23" s="16"/>
      <c r="S23" s="16"/>
      <c r="V23" s="16">
        <f t="shared" si="0"/>
        <v>0</v>
      </c>
      <c r="X23" s="16"/>
    </row>
    <row r="24" spans="1:24" ht="12.75">
      <c r="A24" s="32" t="s">
        <v>26</v>
      </c>
      <c r="C24" s="21">
        <f>F24-J24</f>
        <v>0</v>
      </c>
      <c r="D24" s="99">
        <v>-6</v>
      </c>
      <c r="E24" s="100"/>
      <c r="F24" s="21">
        <v>0</v>
      </c>
      <c r="G24" s="99">
        <v>-17</v>
      </c>
      <c r="H24" s="99"/>
      <c r="I24" s="21">
        <f>J24-K24</f>
        <v>0</v>
      </c>
      <c r="J24" s="21">
        <v>0</v>
      </c>
      <c r="K24" s="16">
        <v>0</v>
      </c>
      <c r="L24" s="46">
        <v>-6</v>
      </c>
      <c r="O24" s="16">
        <v>-6</v>
      </c>
      <c r="Q24" s="16">
        <f>S24-O24</f>
        <v>-5</v>
      </c>
      <c r="S24" s="16">
        <v>-11</v>
      </c>
      <c r="V24" s="16">
        <f t="shared" si="0"/>
        <v>-6</v>
      </c>
      <c r="X24" s="16">
        <v>-17</v>
      </c>
    </row>
    <row r="25" spans="3:24" ht="12.75">
      <c r="C25" s="21"/>
      <c r="D25" s="99"/>
      <c r="E25" s="100"/>
      <c r="F25" s="21"/>
      <c r="G25" s="99"/>
      <c r="H25" s="99"/>
      <c r="I25" s="21"/>
      <c r="J25" s="21"/>
      <c r="K25" s="16"/>
      <c r="L25" s="46"/>
      <c r="O25" s="16"/>
      <c r="Q25" s="16"/>
      <c r="S25" s="16"/>
      <c r="V25" s="16">
        <f t="shared" si="0"/>
        <v>0</v>
      </c>
      <c r="X25" s="16"/>
    </row>
    <row r="26" spans="1:24" ht="12.75" customHeight="1" hidden="1">
      <c r="A26" s="32" t="s">
        <v>134</v>
      </c>
      <c r="C26" s="21">
        <f>F26</f>
        <v>0</v>
      </c>
      <c r="D26" s="101">
        <v>0</v>
      </c>
      <c r="E26" s="100"/>
      <c r="F26" s="21">
        <v>0</v>
      </c>
      <c r="G26" s="101">
        <v>0</v>
      </c>
      <c r="H26" s="101"/>
      <c r="I26" s="21">
        <f>J26</f>
        <v>0</v>
      </c>
      <c r="J26" s="21">
        <v>0</v>
      </c>
      <c r="K26" s="16">
        <v>0</v>
      </c>
      <c r="L26" s="26">
        <v>0</v>
      </c>
      <c r="O26" s="16">
        <v>0</v>
      </c>
      <c r="Q26" s="16">
        <f>S26-V26</f>
        <v>0</v>
      </c>
      <c r="S26" s="16">
        <v>0</v>
      </c>
      <c r="V26" s="16">
        <f t="shared" si="0"/>
        <v>0</v>
      </c>
      <c r="X26" s="16">
        <v>0</v>
      </c>
    </row>
    <row r="27" spans="3:24" ht="12.75" customHeight="1" hidden="1">
      <c r="C27" s="102"/>
      <c r="D27" s="103"/>
      <c r="E27" s="104"/>
      <c r="F27" s="102"/>
      <c r="G27" s="103"/>
      <c r="H27" s="103"/>
      <c r="I27" s="102"/>
      <c r="J27" s="102"/>
      <c r="K27" s="49"/>
      <c r="L27" s="50"/>
      <c r="O27" s="52"/>
      <c r="Q27" s="52"/>
      <c r="S27" s="52"/>
      <c r="V27" s="52"/>
      <c r="X27" s="52"/>
    </row>
    <row r="28" spans="1:24" ht="12.75">
      <c r="A28" s="32" t="s">
        <v>126</v>
      </c>
      <c r="C28" s="21">
        <f>F28-J28</f>
        <v>0</v>
      </c>
      <c r="D28" s="55" t="s">
        <v>87</v>
      </c>
      <c r="E28" s="100"/>
      <c r="F28" s="54">
        <v>0</v>
      </c>
      <c r="G28" s="105" t="s">
        <v>197</v>
      </c>
      <c r="H28" s="105"/>
      <c r="I28" s="21">
        <f>J28-K28</f>
        <v>0</v>
      </c>
      <c r="J28" s="54">
        <v>0</v>
      </c>
      <c r="K28" s="54">
        <v>0</v>
      </c>
      <c r="L28" s="53" t="s">
        <v>87</v>
      </c>
      <c r="O28" s="55" t="s">
        <v>87</v>
      </c>
      <c r="Q28" s="55" t="s">
        <v>87</v>
      </c>
      <c r="S28" s="55" t="s">
        <v>87</v>
      </c>
      <c r="V28" s="55" t="s">
        <v>87</v>
      </c>
      <c r="X28" s="54">
        <v>0</v>
      </c>
    </row>
    <row r="29" spans="3:24" ht="12.75">
      <c r="C29" s="21"/>
      <c r="D29" s="99"/>
      <c r="E29" s="100"/>
      <c r="F29" s="21"/>
      <c r="G29" s="99"/>
      <c r="H29" s="99"/>
      <c r="I29" s="21"/>
      <c r="J29" s="21"/>
      <c r="K29" s="16"/>
      <c r="L29" s="48"/>
      <c r="O29" s="16"/>
      <c r="Q29" s="16"/>
      <c r="S29" s="16"/>
      <c r="V29" s="16"/>
      <c r="X29" s="16"/>
    </row>
    <row r="30" spans="1:24" ht="12.75" customHeight="1" hidden="1">
      <c r="A30" s="32" t="s">
        <v>27</v>
      </c>
      <c r="C30" s="21">
        <f>F30</f>
        <v>0</v>
      </c>
      <c r="D30" s="105">
        <v>0</v>
      </c>
      <c r="E30" s="100"/>
      <c r="F30" s="21">
        <v>0</v>
      </c>
      <c r="G30" s="105">
        <v>0</v>
      </c>
      <c r="H30" s="105"/>
      <c r="I30" s="21">
        <f>J30</f>
        <v>0</v>
      </c>
      <c r="J30" s="21">
        <v>0</v>
      </c>
      <c r="K30" s="16">
        <v>0</v>
      </c>
      <c r="L30" s="53">
        <v>0</v>
      </c>
      <c r="O30" s="16">
        <v>0</v>
      </c>
      <c r="Q30" s="16">
        <f>S30-O30</f>
        <v>0</v>
      </c>
      <c r="S30" s="16">
        <v>0</v>
      </c>
      <c r="V30" s="16">
        <f>X30-S30</f>
        <v>0</v>
      </c>
      <c r="X30" s="16">
        <v>0</v>
      </c>
    </row>
    <row r="31" spans="3:24" ht="12.75" customHeight="1" hidden="1">
      <c r="C31" s="21"/>
      <c r="D31" s="99"/>
      <c r="E31" s="100"/>
      <c r="F31" s="21"/>
      <c r="G31" s="99"/>
      <c r="H31" s="99"/>
      <c r="I31" s="21"/>
      <c r="J31" s="21"/>
      <c r="K31" s="16"/>
      <c r="L31" s="48"/>
      <c r="O31" s="16"/>
      <c r="Q31" s="16"/>
      <c r="S31" s="16"/>
      <c r="V31" s="16">
        <f>X31-S31</f>
        <v>0</v>
      </c>
      <c r="X31" s="16"/>
    </row>
    <row r="32" spans="1:24" ht="12.75">
      <c r="A32" s="20" t="s">
        <v>152</v>
      </c>
      <c r="C32" s="21">
        <f>F32-J32</f>
        <v>-107</v>
      </c>
      <c r="D32" s="99">
        <v>-25</v>
      </c>
      <c r="E32" s="100"/>
      <c r="F32" s="21">
        <v>-291</v>
      </c>
      <c r="G32" s="99">
        <v>-93</v>
      </c>
      <c r="H32" s="99"/>
      <c r="I32" s="21">
        <f>J32-K32</f>
        <v>-105</v>
      </c>
      <c r="J32" s="21">
        <v>-184</v>
      </c>
      <c r="K32" s="16">
        <v>-79</v>
      </c>
      <c r="L32" s="46">
        <v>-29</v>
      </c>
      <c r="O32" s="16">
        <v>-29</v>
      </c>
      <c r="Q32" s="16">
        <f>S32-O32</f>
        <v>-39</v>
      </c>
      <c r="S32" s="16">
        <v>-68</v>
      </c>
      <c r="V32" s="16">
        <f>X32-S32</f>
        <v>-25</v>
      </c>
      <c r="X32" s="16">
        <v>-93</v>
      </c>
    </row>
    <row r="33" spans="1:24" ht="12.75">
      <c r="A33" s="32" t="s">
        <v>17</v>
      </c>
      <c r="C33" s="106"/>
      <c r="D33" s="107"/>
      <c r="E33" s="100"/>
      <c r="F33" s="106"/>
      <c r="G33" s="107"/>
      <c r="H33" s="107"/>
      <c r="I33" s="106"/>
      <c r="J33" s="106"/>
      <c r="K33" s="52"/>
      <c r="L33" s="56"/>
      <c r="O33" s="52"/>
      <c r="Q33" s="52"/>
      <c r="S33" s="52"/>
      <c r="V33" s="52"/>
      <c r="X33" s="52"/>
    </row>
    <row r="34" spans="1:24" ht="12.75">
      <c r="A34" s="32" t="s">
        <v>18</v>
      </c>
      <c r="C34" s="21">
        <f>SUM(C16:C33)</f>
        <v>409</v>
      </c>
      <c r="D34" s="21">
        <f>SUM(D16:D33)</f>
        <v>797</v>
      </c>
      <c r="E34" s="100"/>
      <c r="F34" s="21">
        <f>SUM(F16:F32)</f>
        <v>1700</v>
      </c>
      <c r="G34" s="21">
        <f>SUM(G16:G33)</f>
        <v>1178</v>
      </c>
      <c r="H34" s="21"/>
      <c r="I34" s="21">
        <f>SUM(I16:I33)</f>
        <v>674</v>
      </c>
      <c r="J34" s="21">
        <v>1291</v>
      </c>
      <c r="K34" s="16">
        <f>SUM(K16:K33)</f>
        <v>617</v>
      </c>
      <c r="L34" s="16">
        <f>SUM(L16:L33)</f>
        <v>424</v>
      </c>
      <c r="O34" s="16">
        <f>SUM(O16:O33)</f>
        <v>424</v>
      </c>
      <c r="Q34" s="16">
        <f>SUM(Q16:Q33)</f>
        <v>-43</v>
      </c>
      <c r="S34" s="16">
        <f>SUM(S16:S33)</f>
        <v>381</v>
      </c>
      <c r="V34" s="16">
        <f>SUM(V16:V33)</f>
        <v>797</v>
      </c>
      <c r="X34" s="16">
        <f>SUM(X16:X33)</f>
        <v>1178</v>
      </c>
    </row>
    <row r="35" spans="3:24" ht="12.75">
      <c r="C35" s="21"/>
      <c r="D35" s="99"/>
      <c r="E35" s="100"/>
      <c r="F35" s="21"/>
      <c r="G35" s="99"/>
      <c r="H35" s="99"/>
      <c r="I35" s="21"/>
      <c r="J35" s="21"/>
      <c r="K35" s="16"/>
      <c r="L35" s="48"/>
      <c r="O35" s="16"/>
      <c r="Q35" s="16"/>
      <c r="S35" s="16"/>
      <c r="V35" s="16"/>
      <c r="X35" s="16"/>
    </row>
    <row r="36" spans="1:24" ht="12.75">
      <c r="A36" s="32" t="s">
        <v>19</v>
      </c>
      <c r="C36" s="21">
        <f>F36-J36</f>
        <v>-121</v>
      </c>
      <c r="D36" s="99">
        <v>-279</v>
      </c>
      <c r="E36" s="100"/>
      <c r="F36" s="21">
        <v>-427</v>
      </c>
      <c r="G36" s="99">
        <v>-428</v>
      </c>
      <c r="H36" s="99"/>
      <c r="I36" s="21">
        <f>J36-K36</f>
        <v>-162</v>
      </c>
      <c r="J36" s="21">
        <v>-306</v>
      </c>
      <c r="K36" s="16">
        <v>-144</v>
      </c>
      <c r="L36" s="46">
        <v>-134</v>
      </c>
      <c r="O36" s="16">
        <v>-134</v>
      </c>
      <c r="Q36" s="16">
        <f>S36-O36</f>
        <v>-15</v>
      </c>
      <c r="S36" s="16">
        <f>-173+24</f>
        <v>-149</v>
      </c>
      <c r="V36" s="16">
        <f>X36-S36</f>
        <v>-279</v>
      </c>
      <c r="X36" s="16">
        <v>-428</v>
      </c>
    </row>
    <row r="37" spans="3:24" ht="12.75">
      <c r="C37" s="106"/>
      <c r="D37" s="107"/>
      <c r="E37" s="100"/>
      <c r="F37" s="106"/>
      <c r="G37" s="107"/>
      <c r="H37" s="107"/>
      <c r="I37" s="106"/>
      <c r="J37" s="106"/>
      <c r="K37" s="52"/>
      <c r="L37" s="56"/>
      <c r="O37" s="52"/>
      <c r="Q37" s="52"/>
      <c r="S37" s="52"/>
      <c r="V37" s="52"/>
      <c r="X37" s="52"/>
    </row>
    <row r="38" spans="1:24" ht="12.75">
      <c r="A38" s="20" t="s">
        <v>165</v>
      </c>
      <c r="C38" s="100"/>
      <c r="D38" s="100"/>
      <c r="E38" s="100"/>
      <c r="F38" s="100"/>
      <c r="G38" s="100"/>
      <c r="H38" s="100"/>
      <c r="I38" s="100"/>
      <c r="J38" s="100"/>
      <c r="O38" s="16">
        <f>SUM(O34:O36)</f>
        <v>290</v>
      </c>
      <c r="Q38" s="16">
        <f>SUM(Q34:Q36)</f>
        <v>-58</v>
      </c>
      <c r="S38" s="16">
        <f>SUM(S34:S36)</f>
        <v>232</v>
      </c>
      <c r="V38" s="16">
        <f>SUM(V34:V36)</f>
        <v>518</v>
      </c>
      <c r="X38" s="16">
        <f>SUM(X34:X36)</f>
        <v>750</v>
      </c>
    </row>
    <row r="39" spans="1:24" ht="12.75">
      <c r="A39" s="32" t="s">
        <v>161</v>
      </c>
      <c r="C39" s="106">
        <f>SUM(C34:C36)</f>
        <v>288</v>
      </c>
      <c r="D39" s="106">
        <f>SUM(D34:D36)</f>
        <v>518</v>
      </c>
      <c r="E39" s="100"/>
      <c r="F39" s="106">
        <f>SUM(F34:F36)</f>
        <v>1273</v>
      </c>
      <c r="G39" s="106">
        <f>SUM(G34:G36)</f>
        <v>750</v>
      </c>
      <c r="H39" s="106"/>
      <c r="I39" s="106">
        <f>SUM(I34:I36)</f>
        <v>512</v>
      </c>
      <c r="J39" s="106">
        <f>SUM(J34:J36)</f>
        <v>985</v>
      </c>
      <c r="K39" s="52">
        <f>SUM(K34:K36)</f>
        <v>473</v>
      </c>
      <c r="L39" s="52">
        <f>SUM(L34:L36)</f>
        <v>290</v>
      </c>
      <c r="O39" s="16"/>
      <c r="Q39" s="16"/>
      <c r="S39" s="16"/>
      <c r="V39" s="16"/>
      <c r="X39" s="16"/>
    </row>
    <row r="40" spans="3:24" ht="12.75">
      <c r="C40" s="21"/>
      <c r="D40" s="99"/>
      <c r="E40" s="100"/>
      <c r="F40" s="21"/>
      <c r="G40" s="99"/>
      <c r="H40" s="99"/>
      <c r="I40" s="21"/>
      <c r="J40" s="21"/>
      <c r="K40" s="16"/>
      <c r="L40" s="48"/>
      <c r="O40" s="16"/>
      <c r="Q40" s="16"/>
      <c r="S40" s="16"/>
      <c r="V40" s="16"/>
      <c r="X40" s="16"/>
    </row>
    <row r="41" spans="1:24" ht="12.75">
      <c r="A41" s="32" t="s">
        <v>28</v>
      </c>
      <c r="C41" s="21">
        <v>97980</v>
      </c>
      <c r="D41" s="99">
        <v>97980</v>
      </c>
      <c r="E41" s="100"/>
      <c r="F41" s="21">
        <v>97980</v>
      </c>
      <c r="G41" s="99">
        <v>83049</v>
      </c>
      <c r="H41" s="99"/>
      <c r="I41" s="21">
        <v>97980</v>
      </c>
      <c r="J41" s="21">
        <v>97980</v>
      </c>
      <c r="K41" s="16">
        <v>97980</v>
      </c>
      <c r="L41" s="46">
        <v>70637</v>
      </c>
      <c r="O41" s="16">
        <v>70637</v>
      </c>
      <c r="Q41" s="16">
        <v>80527</v>
      </c>
      <c r="S41" s="16">
        <v>75582</v>
      </c>
      <c r="V41" s="16">
        <v>97980</v>
      </c>
      <c r="X41" s="16">
        <v>83049</v>
      </c>
    </row>
    <row r="42" spans="3:24" ht="12.75">
      <c r="C42" s="21"/>
      <c r="D42" s="108"/>
      <c r="E42" s="100"/>
      <c r="F42" s="21" t="s">
        <v>17</v>
      </c>
      <c r="G42" s="108"/>
      <c r="H42" s="108"/>
      <c r="I42" s="21"/>
      <c r="J42" s="21" t="s">
        <v>17</v>
      </c>
      <c r="K42" s="21" t="s">
        <v>17</v>
      </c>
      <c r="L42" s="42"/>
      <c r="O42" s="16"/>
      <c r="Q42" s="16"/>
      <c r="S42" s="21" t="s">
        <v>17</v>
      </c>
      <c r="V42" s="16"/>
      <c r="X42" s="21" t="s">
        <v>17</v>
      </c>
    </row>
    <row r="43" spans="1:24" ht="12.75">
      <c r="A43" s="32" t="s">
        <v>29</v>
      </c>
      <c r="C43" s="21"/>
      <c r="D43" s="108"/>
      <c r="E43" s="100"/>
      <c r="F43" s="21"/>
      <c r="G43" s="108"/>
      <c r="H43" s="108"/>
      <c r="I43" s="21"/>
      <c r="J43" s="21"/>
      <c r="K43" s="16"/>
      <c r="L43" s="42"/>
      <c r="O43" s="16"/>
      <c r="Q43" s="16"/>
      <c r="S43" s="16"/>
      <c r="V43" s="16"/>
      <c r="X43" s="16"/>
    </row>
    <row r="44" spans="3:24" ht="12.75">
      <c r="C44" s="21"/>
      <c r="D44" s="108"/>
      <c r="E44" s="100"/>
      <c r="F44" s="21"/>
      <c r="G44" s="108"/>
      <c r="H44" s="108"/>
      <c r="I44" s="21"/>
      <c r="J44" s="21"/>
      <c r="K44" s="16"/>
      <c r="L44" s="42"/>
      <c r="O44" s="16"/>
      <c r="Q44" s="16"/>
      <c r="S44" s="16"/>
      <c r="V44" s="16"/>
      <c r="X44" s="16"/>
    </row>
    <row r="45" spans="1:24" ht="12.75">
      <c r="A45" s="32" t="s">
        <v>30</v>
      </c>
      <c r="C45" s="109">
        <f>C39/C41*100</f>
        <v>0.29393753827311697</v>
      </c>
      <c r="D45" s="109">
        <f>D39/D41*100</f>
        <v>0.5286793223106757</v>
      </c>
      <c r="E45" s="100"/>
      <c r="F45" s="109">
        <f>F39/F41*100</f>
        <v>1.2992447438252703</v>
      </c>
      <c r="G45" s="109">
        <f>G39/G41*100</f>
        <v>0.9030813134414623</v>
      </c>
      <c r="H45" s="109"/>
      <c r="I45" s="109">
        <f>I39/I41*100</f>
        <v>0.5225556235966523</v>
      </c>
      <c r="J45" s="109">
        <f>J39/J41*100</f>
        <v>1.0053072055521535</v>
      </c>
      <c r="K45" s="57">
        <f>K39/K41*100</f>
        <v>0.48275158195550116</v>
      </c>
      <c r="L45" s="57">
        <f>L39/L41*100</f>
        <v>0.41054971190735734</v>
      </c>
      <c r="O45" s="57">
        <f>O38/O41*100</f>
        <v>0.41054971190735734</v>
      </c>
      <c r="Q45" s="57">
        <f>Q38/Q41*100</f>
        <v>-0.07202553180920684</v>
      </c>
      <c r="S45" s="57">
        <f>S38/S41*100</f>
        <v>0.3069513905427218</v>
      </c>
      <c r="V45" s="57">
        <f>V38/V41*100</f>
        <v>0.5286793223106757</v>
      </c>
      <c r="X45" s="57">
        <f>X38/X41*100</f>
        <v>0.9030813134414623</v>
      </c>
    </row>
    <row r="46" spans="3:24" ht="12.75">
      <c r="C46" s="21"/>
      <c r="D46" s="108"/>
      <c r="E46" s="100"/>
      <c r="F46" s="21"/>
      <c r="G46" s="108"/>
      <c r="H46" s="108"/>
      <c r="I46" s="21"/>
      <c r="J46" s="21"/>
      <c r="K46" s="16"/>
      <c r="L46" s="42"/>
      <c r="O46" s="16"/>
      <c r="Q46" s="16"/>
      <c r="S46" s="16"/>
      <c r="V46" s="16"/>
      <c r="X46" s="16"/>
    </row>
    <row r="47" spans="1:24" ht="12.75">
      <c r="A47" s="32" t="s">
        <v>31</v>
      </c>
      <c r="C47" s="55" t="s">
        <v>24</v>
      </c>
      <c r="D47" s="108" t="s">
        <v>24</v>
      </c>
      <c r="E47" s="100"/>
      <c r="F47" s="55" t="s">
        <v>24</v>
      </c>
      <c r="G47" s="108" t="s">
        <v>24</v>
      </c>
      <c r="H47" s="108"/>
      <c r="I47" s="55" t="s">
        <v>24</v>
      </c>
      <c r="J47" s="55" t="s">
        <v>24</v>
      </c>
      <c r="K47" s="58" t="s">
        <v>24</v>
      </c>
      <c r="L47" s="47" t="s">
        <v>24</v>
      </c>
      <c r="O47" s="58" t="s">
        <v>24</v>
      </c>
      <c r="Q47" s="58" t="s">
        <v>24</v>
      </c>
      <c r="S47" s="58" t="s">
        <v>24</v>
      </c>
      <c r="V47" s="58" t="s">
        <v>24</v>
      </c>
      <c r="X47" s="58" t="s">
        <v>24</v>
      </c>
    </row>
    <row r="48" spans="3:24" ht="12.75">
      <c r="C48" s="21"/>
      <c r="D48" s="108"/>
      <c r="E48" s="100"/>
      <c r="F48" s="21"/>
      <c r="G48" s="108"/>
      <c r="H48" s="108"/>
      <c r="I48" s="21"/>
      <c r="J48" s="21"/>
      <c r="K48" s="16"/>
      <c r="L48" s="42"/>
      <c r="O48" s="16"/>
      <c r="Q48" s="16"/>
      <c r="S48" s="16"/>
      <c r="V48" s="16"/>
      <c r="X48" s="16"/>
    </row>
    <row r="49" spans="1:24" ht="12.75">
      <c r="A49" s="32" t="s">
        <v>20</v>
      </c>
      <c r="C49" s="55" t="s">
        <v>24</v>
      </c>
      <c r="D49" s="108" t="s">
        <v>24</v>
      </c>
      <c r="E49" s="100"/>
      <c r="F49" s="55" t="s">
        <v>24</v>
      </c>
      <c r="G49" s="108" t="s">
        <v>24</v>
      </c>
      <c r="H49" s="108"/>
      <c r="I49" s="55" t="s">
        <v>24</v>
      </c>
      <c r="J49" s="55" t="s">
        <v>24</v>
      </c>
      <c r="K49" s="58" t="s">
        <v>24</v>
      </c>
      <c r="L49" s="47" t="s">
        <v>24</v>
      </c>
      <c r="O49" s="55" t="s">
        <v>24</v>
      </c>
      <c r="Q49" s="55" t="s">
        <v>24</v>
      </c>
      <c r="S49" s="58" t="s">
        <v>24</v>
      </c>
      <c r="V49" s="55" t="s">
        <v>24</v>
      </c>
      <c r="X49" s="58" t="s">
        <v>24</v>
      </c>
    </row>
    <row r="50" spans="3:22" ht="12.75">
      <c r="C50" s="16"/>
      <c r="D50" s="42"/>
      <c r="G50" s="42"/>
      <c r="H50" s="42"/>
      <c r="I50" s="42"/>
      <c r="J50" s="42"/>
      <c r="L50" s="42"/>
      <c r="Q50" s="16"/>
      <c r="V50" s="16"/>
    </row>
    <row r="51" spans="1:17" ht="12.75">
      <c r="A51" s="20"/>
      <c r="B51" s="20"/>
      <c r="C51" s="16"/>
      <c r="D51" s="42"/>
      <c r="G51" s="42"/>
      <c r="H51" s="42"/>
      <c r="I51" s="42"/>
      <c r="J51" s="42"/>
      <c r="Q51" s="16"/>
    </row>
    <row r="52" spans="1:17" ht="12.75">
      <c r="A52" s="24" t="s">
        <v>198</v>
      </c>
      <c r="B52" s="24"/>
      <c r="C52" s="16"/>
      <c r="D52" s="42"/>
      <c r="G52" s="42"/>
      <c r="H52" s="42"/>
      <c r="I52" s="42"/>
      <c r="J52" s="42"/>
      <c r="Q52" s="16"/>
    </row>
    <row r="53" spans="1:10" ht="12.75">
      <c r="A53" s="32" t="s">
        <v>199</v>
      </c>
      <c r="D53" s="42"/>
      <c r="G53" s="42"/>
      <c r="H53" s="42"/>
      <c r="I53" s="42"/>
      <c r="J53" s="42"/>
    </row>
    <row r="54" spans="4:10" ht="12.75">
      <c r="D54" s="42"/>
      <c r="G54" s="42"/>
      <c r="H54" s="42"/>
      <c r="I54" s="42"/>
      <c r="J54" s="42"/>
    </row>
    <row r="55" spans="1:10" ht="12.75">
      <c r="A55" s="32" t="s">
        <v>32</v>
      </c>
      <c r="D55" s="42"/>
      <c r="G55" s="42"/>
      <c r="H55" s="42"/>
      <c r="I55" s="42"/>
      <c r="J55" s="42"/>
    </row>
    <row r="56" spans="4:10" ht="12.75">
      <c r="D56" s="42"/>
      <c r="G56" s="42"/>
      <c r="H56" s="42"/>
      <c r="I56" s="42"/>
      <c r="J56" s="42"/>
    </row>
    <row r="57" spans="1:10" ht="12.75">
      <c r="A57" s="32" t="s">
        <v>136</v>
      </c>
      <c r="D57" s="42"/>
      <c r="G57" s="42"/>
      <c r="H57" s="42"/>
      <c r="I57" s="42"/>
      <c r="J57" s="42"/>
    </row>
    <row r="58" spans="1:10" ht="12.75">
      <c r="A58" s="20" t="s">
        <v>153</v>
      </c>
      <c r="D58" s="42"/>
      <c r="G58" s="42"/>
      <c r="H58" s="42"/>
      <c r="I58" s="42"/>
      <c r="J58" s="42"/>
    </row>
    <row r="59" spans="1:10" ht="12.75">
      <c r="A59" s="32" t="s">
        <v>154</v>
      </c>
      <c r="D59" s="42"/>
      <c r="G59" s="42"/>
      <c r="H59" s="42"/>
      <c r="I59" s="42"/>
      <c r="J59" s="42"/>
    </row>
    <row r="60" ht="12.75">
      <c r="D60" s="42"/>
    </row>
    <row r="61" ht="12.75">
      <c r="D61" s="42"/>
    </row>
    <row r="62" ht="12.75">
      <c r="D62" s="42"/>
    </row>
    <row r="63" ht="12.75">
      <c r="D63" s="42"/>
    </row>
    <row r="64" ht="12.75">
      <c r="D64" s="42"/>
    </row>
    <row r="65" ht="12.75">
      <c r="D65" s="42"/>
    </row>
    <row r="66" ht="12.75">
      <c r="D66" s="42"/>
    </row>
    <row r="67" ht="12.75">
      <c r="D67" s="42"/>
    </row>
    <row r="68" ht="12.75">
      <c r="D68" s="42"/>
    </row>
    <row r="69" ht="12.75">
      <c r="D69" s="42"/>
    </row>
    <row r="70" ht="12.75">
      <c r="D70" s="42"/>
    </row>
    <row r="71" ht="12.75">
      <c r="D71" s="42"/>
    </row>
    <row r="72" ht="12.75">
      <c r="D72" s="42"/>
    </row>
    <row r="73" ht="12.75">
      <c r="D73" s="42"/>
    </row>
    <row r="74" ht="12.75">
      <c r="D74" s="42"/>
    </row>
    <row r="75" ht="12.75">
      <c r="D75" s="42"/>
    </row>
    <row r="76" ht="12.75">
      <c r="D76" s="42"/>
    </row>
    <row r="77" ht="12.75">
      <c r="D77" s="42"/>
    </row>
    <row r="78" ht="12.75">
      <c r="D78" s="42"/>
    </row>
    <row r="79" ht="12.75">
      <c r="D79" s="42"/>
    </row>
    <row r="80" ht="12.75">
      <c r="D80" s="42"/>
    </row>
    <row r="81" ht="12.75">
      <c r="D81" s="42"/>
    </row>
    <row r="82" ht="12.75">
      <c r="D82" s="42"/>
    </row>
    <row r="83" ht="12.75">
      <c r="D83" s="42"/>
    </row>
    <row r="84" ht="12.75">
      <c r="D84" s="42"/>
    </row>
    <row r="85" ht="12.75">
      <c r="D85" s="42"/>
    </row>
    <row r="86" ht="12.75">
      <c r="D86" s="42"/>
    </row>
    <row r="87" ht="12.75">
      <c r="D87" s="42"/>
    </row>
    <row r="88" ht="12.75">
      <c r="D88" s="42"/>
    </row>
    <row r="89" ht="12.75">
      <c r="D89" s="42"/>
    </row>
    <row r="90" ht="12.75">
      <c r="D90" s="42"/>
    </row>
    <row r="91" ht="12.75">
      <c r="D91" s="42"/>
    </row>
    <row r="92" ht="12.75">
      <c r="D92" s="42"/>
    </row>
    <row r="93" ht="12.75">
      <c r="D93" s="42"/>
    </row>
    <row r="94" ht="12.75">
      <c r="D94" s="42"/>
    </row>
    <row r="95" ht="12.75">
      <c r="D95" s="42"/>
    </row>
    <row r="96" ht="12.75">
      <c r="D96" s="42"/>
    </row>
    <row r="97" ht="12.75">
      <c r="D97" s="42"/>
    </row>
    <row r="98" ht="12.75">
      <c r="D98" s="42"/>
    </row>
    <row r="99" ht="12.75">
      <c r="D99" s="42"/>
    </row>
    <row r="100" ht="12.75">
      <c r="D100" s="42"/>
    </row>
    <row r="101" ht="12.75">
      <c r="D101" s="42"/>
    </row>
    <row r="102" ht="12.75">
      <c r="D102" s="42"/>
    </row>
    <row r="103" ht="12.75">
      <c r="D103" s="42"/>
    </row>
    <row r="104" ht="12.75">
      <c r="D104" s="42"/>
    </row>
    <row r="105" ht="12.75">
      <c r="D105" s="42"/>
    </row>
    <row r="106" ht="12.75">
      <c r="D106" s="42"/>
    </row>
    <row r="107" ht="12.75">
      <c r="D107" s="42"/>
    </row>
    <row r="108" ht="12.75">
      <c r="D108" s="42"/>
    </row>
    <row r="109" ht="12.75">
      <c r="D109" s="42"/>
    </row>
    <row r="110" ht="12.75">
      <c r="D110" s="42"/>
    </row>
    <row r="111" ht="12.75">
      <c r="D111" s="42"/>
    </row>
    <row r="112" ht="12.75">
      <c r="D112" s="42"/>
    </row>
    <row r="113" ht="12.75">
      <c r="D113" s="42"/>
    </row>
    <row r="114" ht="12.75">
      <c r="D114" s="42"/>
    </row>
    <row r="115" ht="12.75">
      <c r="D115" s="42"/>
    </row>
    <row r="116" ht="12.75">
      <c r="D116" s="42"/>
    </row>
    <row r="117" ht="12.75">
      <c r="D117" s="42"/>
    </row>
    <row r="118" ht="12.75">
      <c r="D118" s="42"/>
    </row>
    <row r="119" ht="12.75">
      <c r="D119" s="42"/>
    </row>
    <row r="120" ht="12.75">
      <c r="D120" s="42"/>
    </row>
    <row r="121" ht="12.75">
      <c r="D121" s="42"/>
    </row>
    <row r="122" ht="12.75">
      <c r="D122" s="42"/>
    </row>
    <row r="123" ht="12.75">
      <c r="D123" s="42"/>
    </row>
    <row r="124" ht="12.75">
      <c r="D124" s="42"/>
    </row>
    <row r="125" ht="12.75">
      <c r="D125" s="42"/>
    </row>
    <row r="126" ht="12.75">
      <c r="D126" s="42"/>
    </row>
    <row r="127" ht="12.75">
      <c r="D127" s="42"/>
    </row>
    <row r="128" ht="12.75">
      <c r="D128" s="42"/>
    </row>
    <row r="129" ht="12.75">
      <c r="D129" s="42"/>
    </row>
    <row r="130" ht="12.75">
      <c r="D130" s="42"/>
    </row>
    <row r="131" ht="12.75">
      <c r="D131" s="42"/>
    </row>
    <row r="132" ht="12.75">
      <c r="D132" s="42"/>
    </row>
    <row r="133" ht="12.75">
      <c r="D133" s="42"/>
    </row>
    <row r="134" ht="12.75">
      <c r="D134" s="42"/>
    </row>
    <row r="135" ht="12.75">
      <c r="D135" s="42"/>
    </row>
    <row r="136" ht="12.75">
      <c r="D136" s="42"/>
    </row>
    <row r="137" ht="12.75">
      <c r="D137" s="42"/>
    </row>
    <row r="138" ht="12.75">
      <c r="D138" s="42"/>
    </row>
    <row r="139" ht="12.75">
      <c r="D139" s="42"/>
    </row>
    <row r="140" ht="12.75">
      <c r="D140" s="42"/>
    </row>
    <row r="141" ht="12.75">
      <c r="D141" s="42"/>
    </row>
    <row r="142" ht="12.75">
      <c r="D142" s="42"/>
    </row>
    <row r="143" ht="12.75">
      <c r="D143" s="42"/>
    </row>
    <row r="144" ht="12.75">
      <c r="D144" s="42"/>
    </row>
    <row r="145" ht="12.75">
      <c r="D145" s="42"/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ht="12.75">
      <c r="D167" s="42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  <row r="194" ht="12.75">
      <c r="D194" s="42"/>
    </row>
    <row r="195" ht="12.75">
      <c r="D195" s="42"/>
    </row>
    <row r="196" ht="12.75">
      <c r="D196" s="42"/>
    </row>
    <row r="197" ht="12.75">
      <c r="D197" s="42"/>
    </row>
    <row r="198" ht="12.75">
      <c r="D198" s="42"/>
    </row>
    <row r="199" ht="12.75">
      <c r="D199" s="42"/>
    </row>
    <row r="200" ht="12.75">
      <c r="D200" s="42"/>
    </row>
    <row r="201" ht="12.75">
      <c r="D201" s="42"/>
    </row>
    <row r="202" ht="12.75">
      <c r="D202" s="42"/>
    </row>
    <row r="203" ht="12.75">
      <c r="D203" s="42"/>
    </row>
    <row r="204" ht="12.75">
      <c r="D204" s="42"/>
    </row>
    <row r="205" ht="12.75">
      <c r="D205" s="42"/>
    </row>
    <row r="206" ht="12.75">
      <c r="D206" s="42"/>
    </row>
    <row r="207" ht="12.75">
      <c r="D207" s="42"/>
    </row>
    <row r="208" ht="12.75">
      <c r="D208" s="42"/>
    </row>
    <row r="209" ht="12.75">
      <c r="D209" s="42"/>
    </row>
    <row r="210" ht="12.75">
      <c r="D210" s="42"/>
    </row>
    <row r="211" ht="12.75">
      <c r="D211" s="42"/>
    </row>
    <row r="212" ht="12.75">
      <c r="D212" s="42"/>
    </row>
    <row r="213" ht="12.75">
      <c r="D213" s="42"/>
    </row>
    <row r="214" ht="12.75">
      <c r="D214" s="42"/>
    </row>
    <row r="215" ht="12.75">
      <c r="D215" s="42"/>
    </row>
    <row r="216" ht="12.75">
      <c r="D216" s="42"/>
    </row>
    <row r="217" ht="12.75">
      <c r="D217" s="42"/>
    </row>
    <row r="218" ht="12.75">
      <c r="D218" s="42"/>
    </row>
    <row r="219" ht="12.75">
      <c r="D219" s="42"/>
    </row>
    <row r="220" ht="12.75">
      <c r="D220" s="42"/>
    </row>
    <row r="221" ht="12.75">
      <c r="D221" s="42"/>
    </row>
    <row r="222" ht="12.75">
      <c r="D222" s="42"/>
    </row>
    <row r="223" ht="12.75">
      <c r="D223" s="42"/>
    </row>
    <row r="224" ht="12.75">
      <c r="D224" s="42"/>
    </row>
    <row r="225" ht="12.75">
      <c r="D225" s="42"/>
    </row>
    <row r="226" ht="12.75">
      <c r="D226" s="42"/>
    </row>
    <row r="227" ht="12.75">
      <c r="D227" s="42"/>
    </row>
    <row r="228" ht="12.75">
      <c r="D228" s="42"/>
    </row>
    <row r="229" ht="12.75">
      <c r="D229" s="42"/>
    </row>
    <row r="230" ht="12.75">
      <c r="D230" s="42"/>
    </row>
    <row r="231" ht="12.75">
      <c r="D231" s="42"/>
    </row>
    <row r="232" ht="12.75">
      <c r="D232" s="42"/>
    </row>
    <row r="233" ht="12.75">
      <c r="D233" s="42"/>
    </row>
    <row r="234" ht="12.75">
      <c r="D234" s="42"/>
    </row>
    <row r="235" ht="12.75">
      <c r="D235" s="42"/>
    </row>
    <row r="236" ht="12.75">
      <c r="D236" s="42"/>
    </row>
    <row r="237" ht="12.75">
      <c r="D237" s="42"/>
    </row>
    <row r="238" ht="12.75">
      <c r="D238" s="42"/>
    </row>
    <row r="239" ht="12.75">
      <c r="D239" s="42"/>
    </row>
    <row r="240" ht="12.75">
      <c r="D240" s="42"/>
    </row>
    <row r="241" ht="12.75">
      <c r="D241" s="42"/>
    </row>
    <row r="242" ht="12.75">
      <c r="D242" s="42"/>
    </row>
    <row r="243" ht="12.75">
      <c r="D243" s="42"/>
    </row>
    <row r="244" ht="12.75">
      <c r="D244" s="42"/>
    </row>
    <row r="245" ht="12.75">
      <c r="D245" s="42"/>
    </row>
    <row r="246" ht="12.75">
      <c r="D246" s="42"/>
    </row>
    <row r="247" ht="12.75">
      <c r="D247" s="42"/>
    </row>
    <row r="248" ht="12.75">
      <c r="D248" s="42"/>
    </row>
    <row r="249" ht="12.75">
      <c r="D249" s="42"/>
    </row>
    <row r="250" ht="12.75">
      <c r="D250" s="42"/>
    </row>
    <row r="251" ht="12.75">
      <c r="D251" s="42"/>
    </row>
    <row r="252" ht="12.75">
      <c r="D252" s="42"/>
    </row>
    <row r="253" ht="12.75">
      <c r="D253" s="42"/>
    </row>
    <row r="254" ht="12.75">
      <c r="D254" s="42"/>
    </row>
    <row r="255" ht="12.75">
      <c r="D255" s="42"/>
    </row>
    <row r="256" ht="12.75">
      <c r="D256" s="42"/>
    </row>
    <row r="257" ht="12.75">
      <c r="D257" s="42"/>
    </row>
    <row r="258" ht="12.75">
      <c r="D258" s="42"/>
    </row>
    <row r="259" ht="12.75">
      <c r="D259" s="42"/>
    </row>
    <row r="260" ht="12.75">
      <c r="D260" s="42"/>
    </row>
    <row r="261" ht="12.75">
      <c r="D261" s="42"/>
    </row>
    <row r="262" ht="12.75">
      <c r="D262" s="42"/>
    </row>
    <row r="263" ht="12.75">
      <c r="D263" s="42"/>
    </row>
    <row r="264" ht="12.75">
      <c r="D264" s="42"/>
    </row>
    <row r="265" ht="12.75">
      <c r="D265" s="42"/>
    </row>
    <row r="266" ht="12.75">
      <c r="D266" s="42"/>
    </row>
    <row r="267" ht="12.75">
      <c r="D267" s="42"/>
    </row>
    <row r="268" ht="12.75">
      <c r="D268" s="42"/>
    </row>
    <row r="269" ht="12.75">
      <c r="D269" s="42"/>
    </row>
    <row r="270" ht="12.75">
      <c r="D270" s="42"/>
    </row>
    <row r="271" ht="12.75">
      <c r="D271" s="42"/>
    </row>
  </sheetData>
  <mergeCells count="9">
    <mergeCell ref="K9:L9"/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75" right="0.75" top="0.75" bottom="0.7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0.71875" style="59" customWidth="1"/>
    <col min="2" max="2" width="3.7109375" style="59" customWidth="1"/>
    <col min="3" max="3" width="4.57421875" style="59" customWidth="1"/>
    <col min="4" max="4" width="8.00390625" style="59" customWidth="1"/>
    <col min="5" max="5" width="33.7109375" style="59" customWidth="1"/>
    <col min="6" max="7" width="0.85546875" style="59" customWidth="1"/>
    <col min="8" max="8" width="1.28515625" style="59" customWidth="1"/>
    <col min="9" max="9" width="19.140625" style="81" customWidth="1"/>
    <col min="10" max="10" width="4.421875" style="59" customWidth="1"/>
    <col min="11" max="11" width="18.7109375" style="59" customWidth="1"/>
    <col min="12" max="12" width="2.140625" style="59" customWidth="1"/>
    <col min="13" max="16384" width="9.140625" style="59" customWidth="1"/>
  </cols>
  <sheetData>
    <row r="1" spans="1:11" ht="15.75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2.75">
      <c r="B2" s="125" t="s">
        <v>22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2.75">
      <c r="A3" s="126" t="s">
        <v>200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="61" customFormat="1" ht="12.75">
      <c r="I5" s="62" t="s">
        <v>17</v>
      </c>
    </row>
    <row r="6" spans="9:11" s="61" customFormat="1" ht="12.75" customHeight="1">
      <c r="I6" s="95" t="s">
        <v>174</v>
      </c>
      <c r="J6" s="64"/>
      <c r="K6" s="96" t="s">
        <v>131</v>
      </c>
    </row>
    <row r="7" spans="9:11" s="61" customFormat="1" ht="12.75">
      <c r="I7" s="115" t="s">
        <v>185</v>
      </c>
      <c r="J7" s="64"/>
      <c r="K7" s="96" t="s">
        <v>148</v>
      </c>
    </row>
    <row r="8" spans="9:11" s="61" customFormat="1" ht="12.75">
      <c r="I8" s="97" t="s">
        <v>34</v>
      </c>
      <c r="J8" s="64"/>
      <c r="K8" s="97" t="s">
        <v>34</v>
      </c>
    </row>
    <row r="9" spans="2:9" s="61" customFormat="1" ht="12.75">
      <c r="B9" s="63" t="s">
        <v>35</v>
      </c>
      <c r="I9" s="18"/>
    </row>
    <row r="10" spans="2:11" s="61" customFormat="1" ht="12.75">
      <c r="B10" s="61" t="s">
        <v>137</v>
      </c>
      <c r="G10" s="18"/>
      <c r="H10" s="18"/>
      <c r="I10" s="18">
        <v>6982</v>
      </c>
      <c r="K10" s="98">
        <v>1417</v>
      </c>
    </row>
    <row r="11" spans="2:11" s="61" customFormat="1" ht="12.75" hidden="1">
      <c r="B11" s="61" t="s">
        <v>36</v>
      </c>
      <c r="G11" s="18"/>
      <c r="H11" s="18"/>
      <c r="I11" s="18">
        <v>0</v>
      </c>
      <c r="K11" s="64">
        <v>0</v>
      </c>
    </row>
    <row r="12" spans="2:11" s="61" customFormat="1" ht="12.75" hidden="1">
      <c r="B12" s="61" t="s">
        <v>37</v>
      </c>
      <c r="G12" s="18"/>
      <c r="H12" s="18"/>
      <c r="I12" s="18">
        <v>0</v>
      </c>
      <c r="K12" s="65">
        <v>0</v>
      </c>
    </row>
    <row r="13" spans="2:11" s="61" customFormat="1" ht="12.75">
      <c r="B13" s="61" t="s">
        <v>38</v>
      </c>
      <c r="G13" s="18"/>
      <c r="H13" s="18"/>
      <c r="I13" s="18">
        <v>52</v>
      </c>
      <c r="K13" s="64">
        <v>38</v>
      </c>
    </row>
    <row r="14" spans="2:11" s="61" customFormat="1" ht="12.75">
      <c r="B14" s="61" t="s">
        <v>194</v>
      </c>
      <c r="G14" s="18"/>
      <c r="H14" s="18"/>
      <c r="I14" s="18">
        <v>176</v>
      </c>
      <c r="K14" s="64">
        <v>176</v>
      </c>
    </row>
    <row r="15" spans="2:11" s="61" customFormat="1" ht="12.75">
      <c r="B15" s="61" t="s">
        <v>195</v>
      </c>
      <c r="G15" s="18"/>
      <c r="H15" s="18"/>
      <c r="I15" s="18">
        <v>63</v>
      </c>
      <c r="K15" s="64">
        <v>0</v>
      </c>
    </row>
    <row r="16" spans="7:11" s="61" customFormat="1" ht="12.75">
      <c r="G16" s="18"/>
      <c r="H16" s="18"/>
      <c r="I16" s="66">
        <f>SUM(I10:I15)</f>
        <v>7273</v>
      </c>
      <c r="K16" s="66">
        <f>SUM(K10:K15)</f>
        <v>1631</v>
      </c>
    </row>
    <row r="17" spans="7:9" s="61" customFormat="1" ht="12.75">
      <c r="G17" s="18"/>
      <c r="H17" s="18"/>
      <c r="I17" s="18"/>
    </row>
    <row r="18" spans="2:9" s="61" customFormat="1" ht="12.75">
      <c r="B18" s="63" t="s">
        <v>39</v>
      </c>
      <c r="G18" s="18"/>
      <c r="H18" s="18"/>
      <c r="I18" s="18"/>
    </row>
    <row r="19" spans="2:11" s="61" customFormat="1" ht="12.75">
      <c r="B19" s="61" t="s">
        <v>40</v>
      </c>
      <c r="G19" s="6"/>
      <c r="H19" s="6"/>
      <c r="I19" s="67">
        <v>4150</v>
      </c>
      <c r="K19" s="68">
        <v>2568</v>
      </c>
    </row>
    <row r="20" spans="2:11" s="61" customFormat="1" ht="12.75">
      <c r="B20" s="61" t="s">
        <v>138</v>
      </c>
      <c r="G20" s="6"/>
      <c r="H20" s="6"/>
      <c r="I20" s="19">
        <v>13766</v>
      </c>
      <c r="K20" s="69">
        <v>17413</v>
      </c>
    </row>
    <row r="21" spans="2:11" s="61" customFormat="1" ht="12.75">
      <c r="B21" s="61" t="s">
        <v>141</v>
      </c>
      <c r="G21" s="6"/>
      <c r="H21" s="6"/>
      <c r="I21" s="19">
        <f>4146+517</f>
        <v>4663</v>
      </c>
      <c r="K21" s="69">
        <v>2228</v>
      </c>
    </row>
    <row r="22" spans="2:11" s="61" customFormat="1" ht="12.75" hidden="1">
      <c r="B22" s="61" t="s">
        <v>41</v>
      </c>
      <c r="G22" s="6"/>
      <c r="H22" s="6"/>
      <c r="I22" s="19" t="e">
        <f>SUM(#REF!)+#REF!-#REF!</f>
        <v>#REF!</v>
      </c>
      <c r="K22" s="69" t="s">
        <v>24</v>
      </c>
    </row>
    <row r="23" spans="2:11" s="61" customFormat="1" ht="12.75" hidden="1">
      <c r="B23" s="61" t="s">
        <v>42</v>
      </c>
      <c r="G23" s="6"/>
      <c r="H23" s="6"/>
      <c r="I23" s="19" t="e">
        <f>SUM(#REF!)+#REF!-#REF!</f>
        <v>#REF!</v>
      </c>
      <c r="K23" s="69" t="s">
        <v>24</v>
      </c>
    </row>
    <row r="24" spans="2:11" s="61" customFormat="1" ht="12.75" hidden="1">
      <c r="B24" s="61" t="s">
        <v>43</v>
      </c>
      <c r="G24" s="6"/>
      <c r="H24" s="6"/>
      <c r="I24" s="19" t="e">
        <f>SUM(#REF!)+#REF!-#REF!</f>
        <v>#REF!</v>
      </c>
      <c r="K24" s="69" t="s">
        <v>24</v>
      </c>
    </row>
    <row r="25" spans="2:11" s="61" customFormat="1" ht="12.75">
      <c r="B25" s="61" t="s">
        <v>44</v>
      </c>
      <c r="G25" s="6"/>
      <c r="H25" s="6"/>
      <c r="I25" s="19">
        <v>20</v>
      </c>
      <c r="K25" s="69">
        <v>99</v>
      </c>
    </row>
    <row r="26" spans="2:11" s="61" customFormat="1" ht="12.75">
      <c r="B26" s="61" t="s">
        <v>45</v>
      </c>
      <c r="G26" s="18"/>
      <c r="H26" s="18"/>
      <c r="I26" s="19">
        <v>0</v>
      </c>
      <c r="K26" s="69">
        <v>0</v>
      </c>
    </row>
    <row r="27" spans="2:11" s="61" customFormat="1" ht="12.75">
      <c r="B27" s="61" t="s">
        <v>46</v>
      </c>
      <c r="G27" s="6"/>
      <c r="H27" s="6"/>
      <c r="I27" s="19">
        <f>2662+2250</f>
        <v>4912</v>
      </c>
      <c r="K27" s="69">
        <v>7840</v>
      </c>
    </row>
    <row r="28" spans="2:11" s="61" customFormat="1" ht="12.75">
      <c r="B28" s="61" t="s">
        <v>47</v>
      </c>
      <c r="G28" s="6"/>
      <c r="H28" s="6"/>
      <c r="I28" s="19">
        <v>1397</v>
      </c>
      <c r="K28" s="70">
        <v>1187</v>
      </c>
    </row>
    <row r="29" spans="7:11" s="61" customFormat="1" ht="12.75">
      <c r="G29" s="6"/>
      <c r="H29" s="6"/>
      <c r="I29" s="71">
        <f>I19+I20+I21+I25+I26+I27+I28</f>
        <v>28908</v>
      </c>
      <c r="K29" s="71">
        <f>K19+K20+K21+K25+K26+K27+K28</f>
        <v>31335</v>
      </c>
    </row>
    <row r="30" spans="7:11" s="61" customFormat="1" ht="9" customHeight="1">
      <c r="G30" s="6"/>
      <c r="H30" s="6"/>
      <c r="I30" s="19"/>
      <c r="K30" s="72"/>
    </row>
    <row r="31" spans="2:11" s="61" customFormat="1" ht="12.75">
      <c r="B31" s="33" t="s">
        <v>66</v>
      </c>
      <c r="G31" s="6"/>
      <c r="H31" s="6"/>
      <c r="I31" s="19"/>
      <c r="K31" s="72"/>
    </row>
    <row r="32" spans="2:11" s="61" customFormat="1" ht="12.75">
      <c r="B32" s="61" t="s">
        <v>139</v>
      </c>
      <c r="G32" s="6"/>
      <c r="H32" s="6"/>
      <c r="I32" s="19">
        <v>4101</v>
      </c>
      <c r="K32" s="69">
        <v>6906</v>
      </c>
    </row>
    <row r="33" spans="2:11" s="61" customFormat="1" ht="12.75">
      <c r="B33" s="61" t="s">
        <v>140</v>
      </c>
      <c r="G33" s="6"/>
      <c r="H33" s="6"/>
      <c r="I33" s="19">
        <v>741</v>
      </c>
      <c r="K33" s="69">
        <v>410</v>
      </c>
    </row>
    <row r="34" spans="2:11" s="61" customFormat="1" ht="12.75" hidden="1">
      <c r="B34" s="61" t="s">
        <v>48</v>
      </c>
      <c r="G34" s="6"/>
      <c r="H34" s="6"/>
      <c r="I34" s="19" t="e">
        <f>SUM(#REF!)+#REF!-#REF!</f>
        <v>#REF!</v>
      </c>
      <c r="K34" s="69" t="s">
        <v>24</v>
      </c>
    </row>
    <row r="35" spans="2:11" s="61" customFormat="1" ht="12.75" hidden="1">
      <c r="B35" s="61" t="s">
        <v>49</v>
      </c>
      <c r="G35" s="6"/>
      <c r="H35" s="6"/>
      <c r="I35" s="19" t="e">
        <f>SUM(#REF!)+#REF!-#REF!</f>
        <v>#REF!</v>
      </c>
      <c r="K35" s="69" t="s">
        <v>24</v>
      </c>
    </row>
    <row r="36" spans="2:11" s="61" customFormat="1" ht="12.75" hidden="1">
      <c r="B36" s="61" t="s">
        <v>50</v>
      </c>
      <c r="G36" s="6"/>
      <c r="H36" s="6"/>
      <c r="I36" s="19" t="e">
        <f>SUM(#REF!)+#REF!-#REF!</f>
        <v>#REF!</v>
      </c>
      <c r="K36" s="69" t="s">
        <v>24</v>
      </c>
    </row>
    <row r="37" spans="2:11" s="61" customFormat="1" ht="12.75" hidden="1">
      <c r="B37" s="61" t="s">
        <v>51</v>
      </c>
      <c r="G37" s="6"/>
      <c r="H37" s="6"/>
      <c r="I37" s="19">
        <v>0</v>
      </c>
      <c r="K37" s="69">
        <v>0</v>
      </c>
    </row>
    <row r="38" spans="2:11" s="61" customFormat="1" ht="12.75">
      <c r="B38" s="61" t="s">
        <v>52</v>
      </c>
      <c r="G38" s="6"/>
      <c r="H38" s="6"/>
      <c r="I38" s="19">
        <v>173</v>
      </c>
      <c r="K38" s="69">
        <v>141</v>
      </c>
    </row>
    <row r="39" spans="2:11" s="61" customFormat="1" ht="12.75">
      <c r="B39" s="61" t="s">
        <v>142</v>
      </c>
      <c r="I39" s="19">
        <v>1388</v>
      </c>
      <c r="K39" s="69">
        <v>1261</v>
      </c>
    </row>
    <row r="40" spans="2:11" s="61" customFormat="1" ht="12.75">
      <c r="B40" s="73" t="s">
        <v>53</v>
      </c>
      <c r="F40" s="74"/>
      <c r="I40" s="19">
        <f>2478+646+235+162</f>
        <v>3521</v>
      </c>
      <c r="K40" s="69">
        <v>3268</v>
      </c>
    </row>
    <row r="41" spans="1:11" s="61" customFormat="1" ht="12.75">
      <c r="A41" s="61" t="s">
        <v>17</v>
      </c>
      <c r="F41" s="74"/>
      <c r="G41" s="6"/>
      <c r="H41" s="6"/>
      <c r="I41" s="71">
        <f>I32+I33+I37+I38+I39+I40</f>
        <v>9924</v>
      </c>
      <c r="K41" s="71">
        <f>K32+K33+K37+K38+K39+K40</f>
        <v>11986</v>
      </c>
    </row>
    <row r="42" spans="5:11" s="61" customFormat="1" ht="9" customHeight="1">
      <c r="E42" s="74"/>
      <c r="F42" s="74"/>
      <c r="G42" s="6"/>
      <c r="H42" s="6"/>
      <c r="I42" s="18"/>
      <c r="K42" s="75"/>
    </row>
    <row r="43" spans="2:11" s="61" customFormat="1" ht="12.75">
      <c r="B43" s="33" t="s">
        <v>54</v>
      </c>
      <c r="E43" s="74"/>
      <c r="F43" s="74"/>
      <c r="G43" s="6"/>
      <c r="H43" s="6"/>
      <c r="I43" s="18">
        <f>+I29-I41</f>
        <v>18984</v>
      </c>
      <c r="K43" s="18">
        <f>+K29-K41</f>
        <v>19349</v>
      </c>
    </row>
    <row r="44" spans="5:11" s="61" customFormat="1" ht="12.75" customHeight="1">
      <c r="E44" s="74"/>
      <c r="F44" s="74"/>
      <c r="G44" s="6"/>
      <c r="H44" s="6"/>
      <c r="I44" s="18"/>
      <c r="K44" s="75"/>
    </row>
    <row r="45" spans="2:11" s="61" customFormat="1" ht="12.75">
      <c r="B45" s="33" t="s">
        <v>67</v>
      </c>
      <c r="E45" s="74"/>
      <c r="F45" s="74"/>
      <c r="G45" s="6"/>
      <c r="H45" s="6"/>
      <c r="I45" s="18"/>
      <c r="K45" s="75"/>
    </row>
    <row r="46" spans="3:11" s="61" customFormat="1" ht="12.75">
      <c r="C46" s="61" t="s">
        <v>132</v>
      </c>
      <c r="D46" s="33"/>
      <c r="E46" s="74"/>
      <c r="F46" s="74"/>
      <c r="G46" s="6"/>
      <c r="H46" s="6"/>
      <c r="I46" s="67">
        <f>270+4252</f>
        <v>4522</v>
      </c>
      <c r="K46" s="68">
        <v>517</v>
      </c>
    </row>
    <row r="47" spans="3:11" s="61" customFormat="1" ht="12.75">
      <c r="C47" s="61" t="s">
        <v>55</v>
      </c>
      <c r="D47" s="33"/>
      <c r="E47" s="74"/>
      <c r="F47" s="74"/>
      <c r="G47" s="6"/>
      <c r="H47" s="6"/>
      <c r="I47" s="76">
        <v>15</v>
      </c>
      <c r="K47" s="70">
        <v>16</v>
      </c>
    </row>
    <row r="48" spans="4:11" s="61" customFormat="1" ht="12.75">
      <c r="D48" s="33"/>
      <c r="E48" s="74"/>
      <c r="F48" s="74"/>
      <c r="G48" s="6"/>
      <c r="H48" s="6"/>
      <c r="I48" s="18">
        <f>-SUM(I46:I47)</f>
        <v>-4537</v>
      </c>
      <c r="K48" s="18">
        <f>-SUM(K46:K47)</f>
        <v>-533</v>
      </c>
    </row>
    <row r="49" spans="5:11" s="61" customFormat="1" ht="13.5" thickBot="1">
      <c r="E49" s="74"/>
      <c r="F49" s="74"/>
      <c r="G49" s="6"/>
      <c r="H49" s="6"/>
      <c r="I49" s="7">
        <f>+I16+I43+I48</f>
        <v>21720</v>
      </c>
      <c r="K49" s="7">
        <f>+K16+K43+K48</f>
        <v>20447</v>
      </c>
    </row>
    <row r="50" spans="5:11" s="61" customFormat="1" ht="12.75">
      <c r="E50" s="74"/>
      <c r="F50" s="74"/>
      <c r="G50" s="18"/>
      <c r="H50" s="18"/>
      <c r="I50" s="18"/>
      <c r="K50" s="75"/>
    </row>
    <row r="51" spans="2:11" s="61" customFormat="1" ht="12.75">
      <c r="B51" s="33" t="s">
        <v>56</v>
      </c>
      <c r="G51" s="18"/>
      <c r="H51" s="18"/>
      <c r="I51" s="18"/>
      <c r="K51" s="75"/>
    </row>
    <row r="52" spans="2:11" s="61" customFormat="1" ht="12.75">
      <c r="B52" s="61" t="s">
        <v>57</v>
      </c>
      <c r="G52" s="6"/>
      <c r="H52" s="6"/>
      <c r="I52" s="18">
        <v>9798</v>
      </c>
      <c r="K52" s="77">
        <v>9798</v>
      </c>
    </row>
    <row r="53" spans="2:11" s="61" customFormat="1" ht="12.75" hidden="1">
      <c r="B53" s="61" t="s">
        <v>58</v>
      </c>
      <c r="G53" s="6"/>
      <c r="H53" s="6"/>
      <c r="I53" s="18" t="e">
        <f>SUM(#REF!)+#REF!-#REF!</f>
        <v>#REF!</v>
      </c>
      <c r="K53" s="77" t="s">
        <v>24</v>
      </c>
    </row>
    <row r="54" spans="2:11" s="61" customFormat="1" ht="12.75">
      <c r="B54" s="61" t="s">
        <v>59</v>
      </c>
      <c r="G54" s="6"/>
      <c r="H54" s="6"/>
      <c r="I54" s="18">
        <v>7398</v>
      </c>
      <c r="K54" s="77">
        <v>7398</v>
      </c>
    </row>
    <row r="55" spans="2:11" s="61" customFormat="1" ht="12.75">
      <c r="B55" s="61" t="s">
        <v>60</v>
      </c>
      <c r="G55" s="6"/>
      <c r="H55" s="6"/>
      <c r="I55" s="18">
        <f>3251+1273</f>
        <v>4524</v>
      </c>
      <c r="K55" s="77">
        <v>3251</v>
      </c>
    </row>
    <row r="56" spans="2:11" s="61" customFormat="1" ht="12.75" hidden="1">
      <c r="B56" s="61" t="s">
        <v>61</v>
      </c>
      <c r="G56" s="6"/>
      <c r="H56" s="6"/>
      <c r="I56" s="18">
        <v>0</v>
      </c>
      <c r="K56" s="75">
        <v>0</v>
      </c>
    </row>
    <row r="57" spans="2:11" s="61" customFormat="1" ht="12.75" hidden="1">
      <c r="B57" s="61" t="s">
        <v>62</v>
      </c>
      <c r="G57" s="6"/>
      <c r="H57" s="6"/>
      <c r="I57" s="18">
        <v>0</v>
      </c>
      <c r="K57" s="75">
        <v>0</v>
      </c>
    </row>
    <row r="58" spans="2:11" s="61" customFormat="1" ht="12.75" hidden="1">
      <c r="B58" s="61" t="s">
        <v>63</v>
      </c>
      <c r="G58" s="6"/>
      <c r="H58" s="6"/>
      <c r="I58" s="18" t="e">
        <f>SUM(#REF!)+#REF!-#REF!</f>
        <v>#REF!</v>
      </c>
      <c r="K58" s="75" t="e">
        <f>SUM(#REF!)+#REF!-#REF!</f>
        <v>#REF!</v>
      </c>
    </row>
    <row r="59" spans="2:11" s="61" customFormat="1" ht="13.5" thickBot="1">
      <c r="B59" s="33" t="s">
        <v>64</v>
      </c>
      <c r="G59" s="6"/>
      <c r="H59" s="6"/>
      <c r="I59" s="7">
        <f>I52+I54+I55</f>
        <v>21720</v>
      </c>
      <c r="K59" s="7">
        <f>K52+K54+K55</f>
        <v>20447</v>
      </c>
    </row>
    <row r="60" spans="7:11" s="61" customFormat="1" ht="12.75">
      <c r="G60" s="6"/>
      <c r="H60" s="6"/>
      <c r="I60" s="6" t="s">
        <v>17</v>
      </c>
      <c r="K60" s="78" t="s">
        <v>17</v>
      </c>
    </row>
    <row r="61" spans="7:11" s="61" customFormat="1" ht="12.75">
      <c r="G61" s="6"/>
      <c r="H61" s="6"/>
      <c r="I61" s="6"/>
      <c r="K61" s="78"/>
    </row>
    <row r="62" spans="7:11" s="61" customFormat="1" ht="12.75" hidden="1">
      <c r="G62" s="6"/>
      <c r="H62" s="6"/>
      <c r="I62" s="6">
        <f>+I55</f>
        <v>4524</v>
      </c>
      <c r="K62" s="78">
        <f>+K55</f>
        <v>3251</v>
      </c>
    </row>
    <row r="63" spans="7:11" s="61" customFormat="1" ht="12.75" hidden="1">
      <c r="G63" s="6"/>
      <c r="H63" s="6"/>
      <c r="I63" s="6">
        <v>2609204</v>
      </c>
      <c r="K63" s="78">
        <v>2609204</v>
      </c>
    </row>
    <row r="64" spans="9:11" s="61" customFormat="1" ht="12.75" hidden="1">
      <c r="I64" s="18">
        <f>+I62-I63</f>
        <v>-2604680</v>
      </c>
      <c r="K64" s="75">
        <f>+K62-K63</f>
        <v>-2605953</v>
      </c>
    </row>
    <row r="65" spans="9:11" s="61" customFormat="1" ht="12.75" hidden="1">
      <c r="I65" s="18"/>
      <c r="K65" s="75"/>
    </row>
    <row r="66" spans="9:11" s="61" customFormat="1" ht="12.75" hidden="1">
      <c r="I66" s="18"/>
      <c r="K66" s="75"/>
    </row>
    <row r="67" spans="9:11" s="61" customFormat="1" ht="12.75" hidden="1">
      <c r="I67" s="18"/>
      <c r="K67" s="75"/>
    </row>
    <row r="68" spans="2:11" s="61" customFormat="1" ht="13.5" thickBot="1">
      <c r="B68" s="61" t="s">
        <v>129</v>
      </c>
      <c r="G68" s="61" t="s">
        <v>123</v>
      </c>
      <c r="I68" s="79">
        <f>(I59)/(I52*10)*100</f>
        <v>22.167789344764238</v>
      </c>
      <c r="K68" s="79">
        <f>(K59)/(K52*10)*100</f>
        <v>20.868544600938968</v>
      </c>
    </row>
    <row r="69" s="61" customFormat="1" ht="12.75">
      <c r="I69" s="80"/>
    </row>
    <row r="70" spans="2:9" s="61" customFormat="1" ht="12.75">
      <c r="B70" s="61" t="s">
        <v>65</v>
      </c>
      <c r="I70" s="18"/>
    </row>
    <row r="71" s="61" customFormat="1" ht="12.75">
      <c r="I71" s="18"/>
    </row>
    <row r="72" s="32" customFormat="1" ht="12.75">
      <c r="B72" s="32" t="s">
        <v>135</v>
      </c>
    </row>
    <row r="73" spans="1:2" s="32" customFormat="1" ht="12.75">
      <c r="A73" s="59"/>
      <c r="B73" s="20" t="s">
        <v>155</v>
      </c>
    </row>
    <row r="74" spans="2:9" s="61" customFormat="1" ht="12.75">
      <c r="B74" s="61" t="s">
        <v>156</v>
      </c>
      <c r="I74" s="18"/>
    </row>
    <row r="75" s="61" customFormat="1" ht="12.75">
      <c r="I75" s="18"/>
    </row>
    <row r="76" s="61" customFormat="1" ht="12.75">
      <c r="I76" s="18"/>
    </row>
    <row r="77" s="61" customFormat="1" ht="12.75">
      <c r="I77" s="18"/>
    </row>
    <row r="78" s="61" customFormat="1" ht="12.75">
      <c r="I78" s="18"/>
    </row>
    <row r="79" s="61" customFormat="1" ht="12.75">
      <c r="I79" s="18"/>
    </row>
    <row r="80" s="61" customFormat="1" ht="12.75">
      <c r="I80" s="18"/>
    </row>
    <row r="81" s="61" customFormat="1" ht="12.75">
      <c r="I81" s="18"/>
    </row>
    <row r="82" s="61" customFormat="1" ht="12.75">
      <c r="I82" s="18"/>
    </row>
    <row r="83" s="61" customFormat="1" ht="12.75">
      <c r="I83" s="18"/>
    </row>
    <row r="84" s="61" customFormat="1" ht="12.75">
      <c r="I84" s="18"/>
    </row>
  </sheetData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1"/>
  <sheetViews>
    <sheetView workbookViewId="0" topLeftCell="A1">
      <selection activeCell="A1" sqref="A1:Y1"/>
    </sheetView>
  </sheetViews>
  <sheetFormatPr defaultColWidth="9.140625" defaultRowHeight="12.75"/>
  <cols>
    <col min="1" max="14" width="1.7109375" style="59" customWidth="1"/>
    <col min="15" max="15" width="2.00390625" style="59" customWidth="1"/>
    <col min="16" max="21" width="1.7109375" style="59" customWidth="1"/>
    <col min="22" max="22" width="12.140625" style="59" customWidth="1"/>
    <col min="23" max="23" width="11.8515625" style="59" customWidth="1"/>
    <col min="24" max="24" width="14.00390625" style="81" customWidth="1"/>
    <col min="25" max="26" width="14.8515625" style="81" customWidth="1"/>
    <col min="27" max="85" width="1.7109375" style="81" customWidth="1"/>
    <col min="86" max="16384" width="1.7109375" style="59" customWidth="1"/>
  </cols>
  <sheetData>
    <row r="1" spans="1:32" ht="20.25" customHeight="1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82"/>
      <c r="AA1" s="82"/>
      <c r="AB1" s="82"/>
      <c r="AC1" s="82"/>
      <c r="AD1" s="82"/>
      <c r="AE1" s="82"/>
      <c r="AF1" s="82"/>
    </row>
    <row r="2" spans="1:32" ht="12.75">
      <c r="A2" s="123" t="s">
        <v>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83"/>
      <c r="AA2" s="83"/>
      <c r="AB2" s="83"/>
      <c r="AC2" s="83"/>
      <c r="AD2" s="83"/>
      <c r="AE2" s="83"/>
      <c r="AF2" s="83"/>
    </row>
    <row r="3" spans="1:85" s="86" customFormat="1" ht="1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84"/>
      <c r="AA3" s="84"/>
      <c r="AB3" s="84"/>
      <c r="AC3" s="84"/>
      <c r="AD3" s="84"/>
      <c r="AE3" s="84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</row>
    <row r="4" spans="1:85" s="86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</row>
    <row r="5" spans="1:32" ht="12.75">
      <c r="A5" s="128" t="s">
        <v>201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88"/>
      <c r="AA5" s="88"/>
      <c r="AB5" s="88"/>
      <c r="AC5" s="88"/>
      <c r="AD5" s="88"/>
      <c r="AE5" s="88"/>
      <c r="AF5" s="88"/>
    </row>
    <row r="6" spans="1:85" s="61" customFormat="1" ht="12.75">
      <c r="A6" s="127" t="s">
        <v>23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89"/>
      <c r="AA6" s="89"/>
      <c r="AB6" s="89"/>
      <c r="AC6" s="89"/>
      <c r="AD6" s="89"/>
      <c r="AE6" s="89"/>
      <c r="AF6" s="89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s="61" customFormat="1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18"/>
      <c r="Z7" s="87"/>
      <c r="AA7" s="87"/>
      <c r="AB7" s="87"/>
      <c r="AC7" s="87"/>
      <c r="AD7" s="87"/>
      <c r="AE7" s="87"/>
      <c r="AF7" s="87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24:85" s="61" customFormat="1" ht="12.75" customHeight="1">
      <c r="X8" s="62" t="s">
        <v>96</v>
      </c>
      <c r="Y8" s="62" t="s">
        <v>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61" customFormat="1" ht="12.75">
      <c r="X9" s="62" t="s">
        <v>5</v>
      </c>
      <c r="Y9" s="62" t="s">
        <v>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61" customFormat="1" ht="12.75" customHeight="1">
      <c r="X10" s="62" t="s">
        <v>97</v>
      </c>
      <c r="Y10" s="62" t="s">
        <v>97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61" customFormat="1" ht="12.75" customHeight="1">
      <c r="X11" s="90" t="s">
        <v>185</v>
      </c>
      <c r="Y11" s="90" t="s">
        <v>125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61" customFormat="1" ht="12.75">
      <c r="X12" s="62" t="s">
        <v>98</v>
      </c>
      <c r="Y12" s="62" t="s">
        <v>98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:85" s="61" customFormat="1" ht="12.75">
      <c r="B13" s="33" t="s">
        <v>68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61" customFormat="1" ht="12.75">
      <c r="B14" s="73" t="s">
        <v>18</v>
      </c>
      <c r="X14" s="18">
        <v>1700</v>
      </c>
      <c r="Y14" s="77">
        <v>1178</v>
      </c>
      <c r="Z14" s="18" t="s">
        <v>17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61" customFormat="1" ht="12.75">
      <c r="B15" s="61" t="s">
        <v>69</v>
      </c>
      <c r="X15" s="18"/>
      <c r="Y15" s="77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3:85" s="61" customFormat="1" ht="12.75">
      <c r="C16" s="61" t="s">
        <v>25</v>
      </c>
      <c r="X16" s="18">
        <v>273</v>
      </c>
      <c r="Y16" s="77">
        <v>212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61" customFormat="1" ht="12.75">
      <c r="C17" s="61" t="s">
        <v>70</v>
      </c>
      <c r="X17" s="18">
        <v>0</v>
      </c>
      <c r="Y17" s="77">
        <v>17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61" customFormat="1" ht="12.75">
      <c r="C18" s="61" t="s">
        <v>71</v>
      </c>
      <c r="X18" s="31">
        <v>0</v>
      </c>
      <c r="Y18" s="31" t="s">
        <v>87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61" customFormat="1" ht="12.75">
      <c r="C19" s="61" t="s">
        <v>72</v>
      </c>
      <c r="V19" s="61" t="s">
        <v>17</v>
      </c>
      <c r="X19" s="18">
        <v>-135</v>
      </c>
      <c r="Y19" s="77">
        <v>-100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61" customFormat="1" ht="12.75">
      <c r="C20" s="61" t="s">
        <v>73</v>
      </c>
      <c r="X20" s="18">
        <v>-9</v>
      </c>
      <c r="Y20" s="77">
        <v>-1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61" customFormat="1" ht="12.75">
      <c r="C21" s="61" t="s">
        <v>74</v>
      </c>
      <c r="X21" s="18">
        <v>291</v>
      </c>
      <c r="Y21" s="77">
        <v>93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61" customFormat="1" ht="12.75">
      <c r="C22" s="73" t="s">
        <v>173</v>
      </c>
      <c r="X22" s="18">
        <v>-18</v>
      </c>
      <c r="Y22" s="77">
        <v>-163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61" customFormat="1" ht="12.75">
      <c r="C23" s="61" t="s">
        <v>127</v>
      </c>
      <c r="X23" s="18"/>
      <c r="Y23" s="77">
        <v>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61" customFormat="1" ht="12.75" hidden="1">
      <c r="C24" s="73" t="s">
        <v>128</v>
      </c>
      <c r="X24" s="18"/>
      <c r="Y24" s="7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61" customFormat="1" ht="12.75">
      <c r="C25" s="61" t="s">
        <v>75</v>
      </c>
      <c r="X25" s="22">
        <v>31</v>
      </c>
      <c r="Y25" s="77">
        <v>30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2:85" s="61" customFormat="1" ht="12.75">
      <c r="B26" s="73" t="s">
        <v>166</v>
      </c>
      <c r="X26" s="18">
        <f>SUM(X14:X25)</f>
        <v>2133</v>
      </c>
      <c r="Y26" s="66">
        <f>SUM(Y14:Y25)</f>
        <v>1266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24:85" s="61" customFormat="1" ht="12.75"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3:85" s="61" customFormat="1" ht="12.75">
      <c r="C28" s="61" t="s">
        <v>76</v>
      </c>
      <c r="X28" s="18">
        <f>-1444-138</f>
        <v>-1582</v>
      </c>
      <c r="Y28" s="77">
        <v>-54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3:85" s="61" customFormat="1" ht="12.75">
      <c r="C29" s="61" t="s">
        <v>77</v>
      </c>
      <c r="X29" s="18">
        <v>1768</v>
      </c>
      <c r="Y29" s="77">
        <v>-3790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61" customFormat="1" ht="12.75">
      <c r="C30" s="61" t="s">
        <v>78</v>
      </c>
      <c r="X30" s="6">
        <v>-2425</v>
      </c>
      <c r="Y30" s="77">
        <v>1254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61" customFormat="1" ht="12.75">
      <c r="C31" s="61" t="s">
        <v>79</v>
      </c>
      <c r="X31" s="6">
        <v>0</v>
      </c>
      <c r="Y31" s="77">
        <v>7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2:85" s="61" customFormat="1" ht="12.75">
      <c r="B32" s="61" t="s">
        <v>80</v>
      </c>
      <c r="X32" s="66">
        <f>SUM(X26:X31)</f>
        <v>-106</v>
      </c>
      <c r="Y32" s="66">
        <f>SUM(Y26:Y31)</f>
        <v>-1317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24:85" s="61" customFormat="1" ht="12.75"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61" customFormat="1" ht="12.75">
      <c r="C34" s="61" t="s">
        <v>81</v>
      </c>
      <c r="X34" s="18">
        <v>104</v>
      </c>
      <c r="Y34" s="77">
        <v>92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61" customFormat="1" ht="12.75">
      <c r="C35" s="73" t="s">
        <v>101</v>
      </c>
      <c r="X35" s="18">
        <v>-290</v>
      </c>
      <c r="Y35" s="77">
        <v>-89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3:85" s="61" customFormat="1" ht="12.75" hidden="1">
      <c r="C36" s="61" t="s">
        <v>82</v>
      </c>
      <c r="X36" s="18"/>
      <c r="Y36" s="77" t="s">
        <v>24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3:85" s="61" customFormat="1" ht="12.75">
      <c r="C37" s="61" t="s">
        <v>83</v>
      </c>
      <c r="X37" s="22">
        <v>-756</v>
      </c>
      <c r="Y37" s="77">
        <v>-320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2:85" s="61" customFormat="1" ht="12.75">
      <c r="B38" s="61" t="s">
        <v>84</v>
      </c>
      <c r="W38" s="61" t="s">
        <v>123</v>
      </c>
      <c r="X38" s="18">
        <f>SUM(X32:X37)</f>
        <v>-1048</v>
      </c>
      <c r="Y38" s="66">
        <f>SUM(Y32:Y37)</f>
        <v>-1634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24:85" s="61" customFormat="1" ht="12.75"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2:85" s="61" customFormat="1" ht="12.75">
      <c r="B40" s="33" t="s">
        <v>85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61" customFormat="1" ht="12.75">
      <c r="C41" s="61" t="s">
        <v>86</v>
      </c>
      <c r="X41" s="18">
        <v>-1507</v>
      </c>
      <c r="Y41" s="77">
        <v>-227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61" customFormat="1" ht="12.75">
      <c r="C42" s="73" t="s">
        <v>167</v>
      </c>
      <c r="X42" s="18">
        <v>-1022</v>
      </c>
      <c r="Y42" s="77">
        <v>-298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3:85" s="61" customFormat="1" ht="12.75">
      <c r="C43" s="61" t="s">
        <v>100</v>
      </c>
      <c r="X43" s="18">
        <v>0</v>
      </c>
      <c r="Y43" s="77">
        <v>-455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3:85" s="61" customFormat="1" ht="12.75" hidden="1">
      <c r="C44" s="61" t="s">
        <v>88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3:85" s="61" customFormat="1" ht="12.75">
      <c r="C45" s="61" t="s">
        <v>196</v>
      </c>
      <c r="X45" s="18">
        <f>-201+138</f>
        <v>-63</v>
      </c>
      <c r="Y45" s="18">
        <v>0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2:85" s="61" customFormat="1" ht="12.75">
      <c r="B46" s="73" t="s">
        <v>168</v>
      </c>
      <c r="X46" s="91">
        <f>SUM(X41:X45)</f>
        <v>-2592</v>
      </c>
      <c r="Y46" s="91">
        <f>SUM(Y41:Y45)</f>
        <v>-980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24:85" s="61" customFormat="1" ht="12.75"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2:85" s="61" customFormat="1" ht="12.75">
      <c r="B48" s="33" t="s">
        <v>89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61" customFormat="1" ht="12.75">
      <c r="C49" s="61" t="s">
        <v>90</v>
      </c>
      <c r="X49" s="18">
        <v>-99</v>
      </c>
      <c r="Y49" s="77">
        <v>-147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61" customFormat="1" ht="12.75">
      <c r="C50" s="73" t="s">
        <v>91</v>
      </c>
      <c r="X50" s="18">
        <v>-108</v>
      </c>
      <c r="Y50" s="77">
        <v>-8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3:85" s="61" customFormat="1" ht="12.75">
      <c r="C51" s="73" t="s">
        <v>169</v>
      </c>
      <c r="X51" s="18">
        <v>39</v>
      </c>
      <c r="Y51" s="77">
        <v>223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3:85" s="61" customFormat="1" ht="12.75">
      <c r="C52" s="61" t="s">
        <v>92</v>
      </c>
      <c r="X52" s="18">
        <v>-318</v>
      </c>
      <c r="Y52" s="77">
        <v>-881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3:85" s="61" customFormat="1" ht="12.75">
      <c r="C53" s="61" t="s">
        <v>93</v>
      </c>
      <c r="X53" s="18">
        <v>-48</v>
      </c>
      <c r="Y53" s="77">
        <v>-896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61" customFormat="1" ht="12.75">
      <c r="C54" s="61" t="s">
        <v>120</v>
      </c>
      <c r="X54" s="18">
        <v>0</v>
      </c>
      <c r="Y54" s="77">
        <v>9948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3:85" s="61" customFormat="1" ht="12.75">
      <c r="C55" s="73" t="s">
        <v>170</v>
      </c>
      <c r="X55" s="91">
        <f>SUM(X49:X54)</f>
        <v>-534</v>
      </c>
      <c r="Y55" s="91">
        <f>SUM(Y49:Y54)</f>
        <v>8239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24:85" s="61" customFormat="1" ht="12.75"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2:85" s="61" customFormat="1" ht="12.75">
      <c r="B57" s="73" t="s">
        <v>171</v>
      </c>
      <c r="X57" s="6">
        <f>+X38+X46+X55</f>
        <v>-4174</v>
      </c>
      <c r="Y57" s="6">
        <f>+Y38+Y46+Y55</f>
        <v>5625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2:85" s="61" customFormat="1" ht="12.75">
      <c r="B58" s="61" t="s">
        <v>94</v>
      </c>
      <c r="X58" s="18">
        <f>5343</f>
        <v>5343</v>
      </c>
      <c r="Y58" s="18">
        <v>2790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2:85" s="61" customFormat="1" ht="13.5" thickBot="1">
      <c r="B59" s="61" t="s">
        <v>99</v>
      </c>
      <c r="X59" s="7">
        <f>SUM(X57:X58)</f>
        <v>1169</v>
      </c>
      <c r="Y59" s="7">
        <f>SUM(Y57:Y58)</f>
        <v>8415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24:85" s="61" customFormat="1" ht="12.75"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2:85" s="61" customFormat="1" ht="12.75">
      <c r="B61" s="33" t="s">
        <v>95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3:85" s="61" customFormat="1" ht="12.75">
      <c r="C62" s="61" t="s">
        <v>46</v>
      </c>
      <c r="X62" s="18">
        <f>2662+2250</f>
        <v>4912</v>
      </c>
      <c r="Y62" s="77">
        <v>8165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3:85" s="61" customFormat="1" ht="12.75">
      <c r="C63" s="61" t="s">
        <v>163</v>
      </c>
      <c r="F63" s="73" t="s">
        <v>172</v>
      </c>
      <c r="X63" s="22">
        <v>-2662</v>
      </c>
      <c r="Y63" s="92">
        <v>-865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24:85" s="61" customFormat="1" ht="12.75">
      <c r="X64" s="18">
        <f>SUM(X62:X63)</f>
        <v>2250</v>
      </c>
      <c r="Y64" s="77">
        <f>SUM(Y62:Y63)</f>
        <v>7300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3:85" s="61" customFormat="1" ht="12.75">
      <c r="C65" s="61" t="s">
        <v>47</v>
      </c>
      <c r="X65" s="18">
        <v>1397</v>
      </c>
      <c r="Y65" s="77">
        <v>1942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3:85" s="61" customFormat="1" ht="12.75">
      <c r="C66" s="73" t="s">
        <v>164</v>
      </c>
      <c r="X66" s="18">
        <v>-2478</v>
      </c>
      <c r="Y66" s="77">
        <v>-827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24:85" s="61" customFormat="1" ht="13.5" thickBot="1">
      <c r="X67" s="7">
        <f>SUM(X64:X66)</f>
        <v>1169</v>
      </c>
      <c r="Y67" s="7">
        <f>SUM(Y64:Y66)</f>
        <v>8415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:85" s="61" customFormat="1" ht="12.75">
      <c r="B68" s="73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:85" s="61" customFormat="1" ht="12.75">
      <c r="B69" s="94" t="s">
        <v>87</v>
      </c>
      <c r="C69" s="61" t="s">
        <v>190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:85" s="61" customFormat="1" ht="12.75">
      <c r="B70" s="73"/>
      <c r="X70" s="93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2:85" s="61" customFormat="1" ht="12.75">
      <c r="B71" s="73"/>
      <c r="C71" s="61" t="s">
        <v>151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2:85" s="61" customFormat="1" ht="12.75">
      <c r="B72" s="73"/>
      <c r="C72" s="73" t="s">
        <v>157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3:85" s="61" customFormat="1" ht="12.75">
      <c r="C73" s="73" t="s">
        <v>158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4:85" s="61" customFormat="1" ht="12.75"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4:85" s="61" customFormat="1" ht="12.75">
      <c r="X75" s="18">
        <f>+X59-X67</f>
        <v>0</v>
      </c>
      <c r="Y75" s="18">
        <f>+Y59-Y67</f>
        <v>0</v>
      </c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4:85" s="61" customFormat="1" ht="12.75"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4:85" s="61" customFormat="1" ht="12.75"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4:85" s="61" customFormat="1" ht="12.75"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4:85" s="61" customFormat="1" ht="12.75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61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61" customFormat="1" ht="12.75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61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61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61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61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61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61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61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61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61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61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61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61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61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61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61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61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61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61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61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61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61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61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61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61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61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61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61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61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61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61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61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61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61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61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61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61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61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61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61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61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61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61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61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61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61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61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61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61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61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61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61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61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61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61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61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61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61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61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61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61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61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61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61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61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61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61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61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61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61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61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61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61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61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61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61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61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61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61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61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61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61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61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61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61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61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61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61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61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61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61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61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61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61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61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61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61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61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61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61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61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61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61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61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61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61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61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61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61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61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61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61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61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61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61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61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61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61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61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61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61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61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61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61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61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61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61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61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61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61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61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61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61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61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61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61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61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61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61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61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61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61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61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61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61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61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61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61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61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61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61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61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61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61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61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61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61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61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61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61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61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61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61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61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61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61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61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61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61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61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61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61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61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61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61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61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61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61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61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61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61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61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61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61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61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61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61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61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61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61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61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61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61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61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61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61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61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61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61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61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61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61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61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61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61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61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61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61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61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61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61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61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61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61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61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61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61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61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61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61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61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61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61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61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61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61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61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61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61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61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61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61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61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61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61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61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61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61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61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61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61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61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61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61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61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61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61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61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61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61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24:85" s="61" customFormat="1" ht="12.75"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</sheetData>
  <mergeCells count="5">
    <mergeCell ref="A6:Y6"/>
    <mergeCell ref="A1:Y1"/>
    <mergeCell ref="A2:Y2"/>
    <mergeCell ref="A3:Y3"/>
    <mergeCell ref="A5:Y5"/>
  </mergeCells>
  <printOptions/>
  <pageMargins left="0.75" right="0.5" top="0.58" bottom="0.5" header="0.32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1">
      <pane xSplit="9" topLeftCell="J1" activePane="topRight" state="frozen"/>
      <selection pane="topLeft" activeCell="A3" sqref="A3"/>
      <selection pane="topRight" activeCell="H37" sqref="H37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30" t="s">
        <v>21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4"/>
      <c r="B2" s="131" t="s">
        <v>22</v>
      </c>
      <c r="C2" s="131"/>
      <c r="D2" s="131"/>
      <c r="E2" s="131"/>
      <c r="F2" s="131"/>
      <c r="G2" s="131"/>
      <c r="H2" s="131"/>
      <c r="I2" s="131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32" t="s">
        <v>105</v>
      </c>
      <c r="B4" s="132"/>
      <c r="C4" s="132"/>
      <c r="D4" s="132"/>
      <c r="E4" s="132"/>
      <c r="F4" s="132"/>
      <c r="G4" s="132"/>
      <c r="H4" s="132"/>
      <c r="I4" s="132"/>
    </row>
    <row r="5" spans="1:9" s="2" customFormat="1" ht="12.75">
      <c r="A5" s="133" t="s">
        <v>23</v>
      </c>
      <c r="B5" s="133"/>
      <c r="C5" s="133"/>
      <c r="D5" s="133"/>
      <c r="E5" s="133"/>
      <c r="F5" s="133"/>
      <c r="G5" s="133"/>
      <c r="H5" s="133"/>
      <c r="I5" s="133"/>
    </row>
    <row r="6" spans="1:9" s="2" customFormat="1" ht="12.75">
      <c r="A6" s="27"/>
      <c r="B6" s="27"/>
      <c r="C6" s="27"/>
      <c r="D6" s="27"/>
      <c r="E6" s="27"/>
      <c r="F6" s="27"/>
      <c r="G6" s="27"/>
      <c r="H6" s="27"/>
      <c r="I6" s="27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116" t="s">
        <v>192</v>
      </c>
      <c r="C8"/>
      <c r="D8"/>
      <c r="E8"/>
      <c r="F8"/>
      <c r="G8"/>
      <c r="H8"/>
      <c r="I8"/>
    </row>
    <row r="9" spans="1:9" s="2" customFormat="1" ht="15">
      <c r="A9"/>
      <c r="B9" s="29"/>
      <c r="C9"/>
      <c r="D9"/>
      <c r="E9"/>
      <c r="F9"/>
      <c r="G9"/>
      <c r="H9"/>
      <c r="I9"/>
    </row>
    <row r="10" spans="1:9" s="2" customFormat="1" ht="15">
      <c r="A10"/>
      <c r="B10" s="29"/>
      <c r="C10"/>
      <c r="D10"/>
      <c r="E10" s="3" t="s">
        <v>146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29" t="s">
        <v>147</v>
      </c>
      <c r="G11" s="129"/>
      <c r="H11" t="s">
        <v>145</v>
      </c>
      <c r="I11"/>
    </row>
    <row r="12" spans="5:9" s="2" customFormat="1" ht="12.75">
      <c r="E12" s="1" t="s">
        <v>106</v>
      </c>
      <c r="F12" s="1" t="s">
        <v>108</v>
      </c>
      <c r="G12" s="1" t="s">
        <v>112</v>
      </c>
      <c r="H12" s="1" t="s">
        <v>110</v>
      </c>
      <c r="I12" s="1"/>
    </row>
    <row r="13" spans="5:9" s="2" customFormat="1" ht="12.75">
      <c r="E13" s="1" t="s">
        <v>107</v>
      </c>
      <c r="F13" s="1" t="s">
        <v>109</v>
      </c>
      <c r="G13" s="1" t="s">
        <v>113</v>
      </c>
      <c r="H13" s="1" t="s">
        <v>111</v>
      </c>
      <c r="I13" s="1" t="s">
        <v>114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3" customFormat="1" ht="12.75">
      <c r="A17" s="32"/>
      <c r="B17" s="33" t="s">
        <v>133</v>
      </c>
      <c r="D17" s="32"/>
      <c r="E17" s="14">
        <v>9798</v>
      </c>
      <c r="F17" s="14">
        <v>7398</v>
      </c>
      <c r="G17" s="14">
        <v>0</v>
      </c>
      <c r="H17" s="14">
        <v>3251</v>
      </c>
      <c r="I17" s="14">
        <f>SUM(E17:H17)</f>
        <v>20447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t="s">
        <v>115</v>
      </c>
      <c r="C19"/>
      <c r="D19"/>
      <c r="E19" s="9">
        <v>0</v>
      </c>
      <c r="F19" s="9">
        <v>0</v>
      </c>
      <c r="G19" s="9">
        <v>0</v>
      </c>
      <c r="H19" s="14">
        <v>1273</v>
      </c>
      <c r="I19" s="14">
        <f>SUM(E19:H19)</f>
        <v>1273</v>
      </c>
    </row>
    <row r="20" spans="1:9" s="2" customFormat="1" ht="12.75">
      <c r="A20"/>
      <c r="B20"/>
      <c r="C20"/>
      <c r="D20"/>
      <c r="E20" s="9"/>
      <c r="F20" s="9"/>
      <c r="G20" s="9"/>
      <c r="H20" s="9"/>
      <c r="I20" s="14"/>
    </row>
    <row r="21" spans="1:9" s="2" customFormat="1" ht="12.75" hidden="1">
      <c r="A21"/>
      <c r="B21" t="s">
        <v>117</v>
      </c>
      <c r="C21"/>
      <c r="D21"/>
      <c r="E21" s="9">
        <v>0</v>
      </c>
      <c r="F21" s="9">
        <v>0</v>
      </c>
      <c r="G21" s="9">
        <v>0</v>
      </c>
      <c r="H21" s="9">
        <v>0</v>
      </c>
      <c r="I21" s="14">
        <f>SUM(E21:H21)</f>
        <v>0</v>
      </c>
    </row>
    <row r="22" spans="1:9" s="2" customFormat="1" ht="12.75" hidden="1">
      <c r="A22"/>
      <c r="B22" t="s">
        <v>118</v>
      </c>
      <c r="C22"/>
      <c r="D22"/>
      <c r="E22" s="9"/>
      <c r="F22" s="9"/>
      <c r="G22" s="9"/>
      <c r="H22" s="9"/>
      <c r="I22" s="9"/>
    </row>
    <row r="23" spans="1:9" s="2" customFormat="1" ht="12.75" hidden="1">
      <c r="A23"/>
      <c r="B23"/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 t="s">
        <v>116</v>
      </c>
      <c r="C24"/>
      <c r="D24"/>
      <c r="E24" s="9">
        <v>0</v>
      </c>
      <c r="F24" s="14">
        <v>0</v>
      </c>
      <c r="G24" s="9">
        <v>0</v>
      </c>
      <c r="H24" s="9">
        <v>0</v>
      </c>
      <c r="I24" s="9">
        <f>SUM(E24:H24)</f>
        <v>0</v>
      </c>
    </row>
    <row r="25" spans="1:9" s="2" customFormat="1" ht="12.75" hidden="1">
      <c r="A25"/>
      <c r="B25"/>
      <c r="C25"/>
      <c r="D25"/>
      <c r="E25" s="9"/>
      <c r="F25" s="9"/>
      <c r="G25" s="9"/>
      <c r="H25" s="9"/>
      <c r="I25" s="9"/>
    </row>
    <row r="26" spans="1:9" s="2" customFormat="1" ht="12.75" hidden="1">
      <c r="A26"/>
      <c r="B26" t="s">
        <v>121</v>
      </c>
      <c r="C26"/>
      <c r="D26"/>
      <c r="E26" s="9">
        <v>0</v>
      </c>
      <c r="F26" s="9">
        <v>0</v>
      </c>
      <c r="G26" s="9">
        <v>0</v>
      </c>
      <c r="H26" s="9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9"/>
      <c r="H27" s="9"/>
      <c r="I27" s="9"/>
    </row>
    <row r="28" spans="1:9" s="2" customFormat="1" ht="12.75" hidden="1">
      <c r="A28"/>
      <c r="B28" t="s">
        <v>122</v>
      </c>
      <c r="C28"/>
      <c r="D28"/>
      <c r="E28" s="9">
        <v>0</v>
      </c>
      <c r="F28" s="9">
        <v>0</v>
      </c>
      <c r="G28" s="9">
        <v>0</v>
      </c>
      <c r="H28" s="9">
        <v>0</v>
      </c>
      <c r="I28" s="9">
        <f>SUM(E28:H28)</f>
        <v>0</v>
      </c>
    </row>
    <row r="29" spans="1:9" s="2" customFormat="1" ht="12.75">
      <c r="A29"/>
      <c r="B29"/>
      <c r="C29"/>
      <c r="D29"/>
      <c r="E29" s="9"/>
      <c r="F29" s="9"/>
      <c r="G29" s="9"/>
      <c r="H29" s="9"/>
      <c r="I29" s="9"/>
    </row>
    <row r="30" spans="1:9" s="2" customFormat="1" ht="12.75">
      <c r="A30"/>
      <c r="B30"/>
      <c r="C30"/>
      <c r="D30"/>
      <c r="E30" s="10"/>
      <c r="F30" s="10"/>
      <c r="G30" s="10"/>
      <c r="H30" s="10"/>
      <c r="I30" s="10"/>
    </row>
    <row r="31" spans="1:9" s="2" customFormat="1" ht="12.75">
      <c r="A31"/>
      <c r="B31" s="30" t="s">
        <v>188</v>
      </c>
      <c r="C31"/>
      <c r="D31"/>
      <c r="E31" s="11">
        <f>SUM(E17:E29)</f>
        <v>9798</v>
      </c>
      <c r="F31" s="11">
        <f>SUM(F17:F29)</f>
        <v>7398</v>
      </c>
      <c r="G31" s="11">
        <f>SUM(G17:G29)</f>
        <v>0</v>
      </c>
      <c r="H31" s="23">
        <f>SUM(H17:H29)</f>
        <v>4524</v>
      </c>
      <c r="I31" s="23">
        <f>SUM(I17:I29)</f>
        <v>21720</v>
      </c>
    </row>
    <row r="32" spans="1:9" s="2" customFormat="1" ht="13.5" thickBot="1">
      <c r="A32"/>
      <c r="B32"/>
      <c r="C32"/>
      <c r="D32"/>
      <c r="E32" s="12"/>
      <c r="F32" s="12"/>
      <c r="G32" s="12"/>
      <c r="H32" s="12"/>
      <c r="I32" s="12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2:8" ht="15">
      <c r="B37" s="116" t="s">
        <v>191</v>
      </c>
      <c r="H37" s="32"/>
    </row>
    <row r="38" ht="15">
      <c r="B38" s="29"/>
    </row>
    <row r="39" spans="2:9" ht="15">
      <c r="B39" s="29"/>
      <c r="E39" s="3" t="s">
        <v>146</v>
      </c>
      <c r="F39" s="3"/>
      <c r="G39" s="3"/>
      <c r="H39" s="3"/>
      <c r="I39" s="3"/>
    </row>
    <row r="40" spans="2:8" ht="15">
      <c r="B40" s="28"/>
      <c r="F40" s="129" t="s">
        <v>147</v>
      </c>
      <c r="G40" s="129"/>
      <c r="H40" t="s">
        <v>145</v>
      </c>
    </row>
    <row r="41" spans="5:9" s="2" customFormat="1" ht="12.75">
      <c r="E41" s="1" t="s">
        <v>106</v>
      </c>
      <c r="F41" s="1" t="s">
        <v>108</v>
      </c>
      <c r="G41" s="1" t="s">
        <v>112</v>
      </c>
      <c r="H41" s="1" t="s">
        <v>110</v>
      </c>
      <c r="I41" s="1"/>
    </row>
    <row r="42" spans="5:9" s="2" customFormat="1" ht="12.75">
      <c r="E42" s="1" t="s">
        <v>107</v>
      </c>
      <c r="F42" s="1" t="s">
        <v>109</v>
      </c>
      <c r="G42" s="1" t="s">
        <v>113</v>
      </c>
      <c r="H42" s="1" t="s">
        <v>111</v>
      </c>
      <c r="I42" s="1" t="s">
        <v>114</v>
      </c>
    </row>
    <row r="43" spans="5:9" s="2" customFormat="1" ht="12.75">
      <c r="E43" s="1"/>
      <c r="F43" s="1"/>
      <c r="G43" s="1"/>
      <c r="H43" s="1"/>
      <c r="I43" s="1"/>
    </row>
    <row r="44" spans="5:9" ht="12.75"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</row>
    <row r="46" spans="2:9" s="32" customFormat="1" ht="12.75">
      <c r="B46" s="32" t="s">
        <v>143</v>
      </c>
      <c r="E46" s="14">
        <v>415</v>
      </c>
      <c r="F46" s="14">
        <v>1933</v>
      </c>
      <c r="G46" s="14">
        <v>1782</v>
      </c>
      <c r="H46" s="14">
        <v>2602</v>
      </c>
      <c r="I46" s="14">
        <f>SUM(E46:H46)</f>
        <v>6732</v>
      </c>
    </row>
    <row r="47" spans="5:9" ht="12.75">
      <c r="E47" s="9"/>
      <c r="F47" s="9"/>
      <c r="G47" s="9"/>
      <c r="H47" s="9"/>
      <c r="I47" s="14"/>
    </row>
    <row r="48" spans="2:9" ht="12.75">
      <c r="B48" t="s">
        <v>115</v>
      </c>
      <c r="E48" s="9">
        <v>0</v>
      </c>
      <c r="F48" s="9">
        <v>0</v>
      </c>
      <c r="G48" s="9">
        <v>0</v>
      </c>
      <c r="H48" s="14">
        <v>750</v>
      </c>
      <c r="I48" s="14">
        <f>SUM(E48:H48)</f>
        <v>750</v>
      </c>
    </row>
    <row r="49" spans="5:9" ht="12.75">
      <c r="E49" s="9"/>
      <c r="F49" s="9"/>
      <c r="G49" s="9"/>
      <c r="H49" s="9"/>
      <c r="I49" s="14"/>
    </row>
    <row r="50" spans="2:9" ht="12.75">
      <c r="B50" t="s">
        <v>117</v>
      </c>
      <c r="E50" s="9">
        <v>76</v>
      </c>
      <c r="F50" s="9">
        <v>1940</v>
      </c>
      <c r="G50" s="9">
        <v>1400</v>
      </c>
      <c r="H50" s="9">
        <v>0</v>
      </c>
      <c r="I50" s="14">
        <f>SUM(E50:H50)</f>
        <v>3416</v>
      </c>
    </row>
    <row r="51" spans="2:9" ht="12.75">
      <c r="B51" t="s">
        <v>118</v>
      </c>
      <c r="E51" s="9"/>
      <c r="F51" s="9"/>
      <c r="G51" s="9"/>
      <c r="H51" s="9"/>
      <c r="I51" s="9"/>
    </row>
    <row r="52" spans="5:9" ht="12.75">
      <c r="E52" s="9"/>
      <c r="F52" s="9"/>
      <c r="G52" s="9"/>
      <c r="H52" s="9"/>
      <c r="I52" s="9"/>
    </row>
    <row r="53" spans="2:9" ht="12.75">
      <c r="B53" t="s">
        <v>116</v>
      </c>
      <c r="E53" s="9">
        <v>6689</v>
      </c>
      <c r="F53" s="14">
        <v>-2441</v>
      </c>
      <c r="G53" s="9">
        <v>-3182</v>
      </c>
      <c r="H53" s="9">
        <v>-1066</v>
      </c>
      <c r="I53" s="9">
        <f>SUM(E53:H53)</f>
        <v>0</v>
      </c>
    </row>
    <row r="54" spans="5:9" ht="12.75">
      <c r="E54" s="9"/>
      <c r="F54" s="14"/>
      <c r="G54" s="9"/>
      <c r="H54" s="9"/>
      <c r="I54" s="9"/>
    </row>
    <row r="55" spans="2:9" ht="12.75">
      <c r="B55" t="s">
        <v>121</v>
      </c>
      <c r="E55" s="9">
        <v>2618</v>
      </c>
      <c r="F55" s="9">
        <v>7330</v>
      </c>
      <c r="G55" s="9">
        <v>0</v>
      </c>
      <c r="H55" s="9">
        <v>0</v>
      </c>
      <c r="I55" s="9">
        <f>SUM(E55:H55)</f>
        <v>9948</v>
      </c>
    </row>
    <row r="56" spans="5:9" ht="12.75">
      <c r="E56" s="9"/>
      <c r="F56" s="9"/>
      <c r="G56" s="9"/>
      <c r="H56" s="9"/>
      <c r="I56" s="9"/>
    </row>
    <row r="57" spans="2:9" ht="12.75">
      <c r="B57" t="s">
        <v>122</v>
      </c>
      <c r="E57" s="9">
        <v>0</v>
      </c>
      <c r="F57" s="9">
        <v>-1307</v>
      </c>
      <c r="G57" s="9">
        <v>0</v>
      </c>
      <c r="H57" s="9">
        <v>0</v>
      </c>
      <c r="I57" s="9">
        <f>SUM(E57:H57)</f>
        <v>-1307</v>
      </c>
    </row>
    <row r="58" spans="5:9" ht="12.75">
      <c r="E58" s="9"/>
      <c r="F58" s="9"/>
      <c r="G58" s="9"/>
      <c r="H58" s="9"/>
      <c r="I58" s="9"/>
    </row>
    <row r="59" spans="5:9" ht="12.75">
      <c r="E59" s="10"/>
      <c r="F59" s="10"/>
      <c r="G59" s="10"/>
      <c r="H59" s="10"/>
      <c r="I59" s="10"/>
    </row>
    <row r="60" spans="2:9" ht="12.75">
      <c r="B60" s="17" t="s">
        <v>189</v>
      </c>
      <c r="E60" s="11">
        <f>SUM(E46:E58)</f>
        <v>9798</v>
      </c>
      <c r="F60" s="11">
        <f>SUM(F46:F58)</f>
        <v>7455</v>
      </c>
      <c r="G60" s="11">
        <f>SUM(G46:G58)</f>
        <v>0</v>
      </c>
      <c r="H60" s="23">
        <f>SUM(H46:H58)</f>
        <v>2286</v>
      </c>
      <c r="I60" s="23">
        <f>SUM(I46:I58)</f>
        <v>19539</v>
      </c>
    </row>
    <row r="61" spans="5:9" ht="13.5" thickBot="1">
      <c r="E61" s="12"/>
      <c r="F61" s="12"/>
      <c r="G61" s="12"/>
      <c r="H61" s="12"/>
      <c r="I61" s="12"/>
    </row>
    <row r="63" spans="5:9" ht="12.75">
      <c r="E63" s="8"/>
      <c r="F63" s="8"/>
      <c r="G63" s="8"/>
      <c r="H63" s="8"/>
      <c r="I63" s="8"/>
    </row>
    <row r="64" ht="12.75">
      <c r="B64" t="s">
        <v>144</v>
      </c>
    </row>
    <row r="65" ht="12.75">
      <c r="B65" s="20" t="s">
        <v>159</v>
      </c>
    </row>
    <row r="66" ht="12.75">
      <c r="B66" t="s">
        <v>160</v>
      </c>
    </row>
  </sheetData>
  <mergeCells count="6">
    <mergeCell ref="F40:G40"/>
    <mergeCell ref="F11:G11"/>
    <mergeCell ref="A1:I1"/>
    <mergeCell ref="B2:I2"/>
    <mergeCell ref="A4:I4"/>
    <mergeCell ref="A5:I5"/>
  </mergeCells>
  <printOptions/>
  <pageMargins left="1.02" right="0.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sallyng</cp:lastModifiedBy>
  <cp:lastPrinted>2006-11-29T04:28:33Z</cp:lastPrinted>
  <dcterms:created xsi:type="dcterms:W3CDTF">2005-05-10T02:48:58Z</dcterms:created>
  <dcterms:modified xsi:type="dcterms:W3CDTF">2006-11-29T04:28:47Z</dcterms:modified>
  <cp:category/>
  <cp:version/>
  <cp:contentType/>
  <cp:contentStatus/>
</cp:coreProperties>
</file>